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ropbox/CIA/2023 Work Bureau/Finances/"/>
    </mc:Choice>
  </mc:AlternateContent>
  <xr:revisionPtr revIDLastSave="0" documentId="13_ncr:1_{8DA9FE04-83E6-274D-82D8-D715100C20AC}" xr6:coauthVersionLast="47" xr6:coauthVersionMax="47" xr10:uidLastSave="{00000000-0000-0000-0000-000000000000}"/>
  <bookViews>
    <workbookView xWindow="380" yWindow="860" windowWidth="32320" windowHeight="18560" xr2:uid="{6E106CEC-5604-4122-B47A-E91B60BF8294}"/>
  </bookViews>
  <sheets>
    <sheet name="Commission_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R118" i="1" l="1"/>
  <c r="R116" i="1"/>
  <c r="R114" i="1"/>
  <c r="R109" i="1" s="1"/>
  <c r="R112" i="1"/>
  <c r="R110" i="1"/>
  <c r="R106" i="1"/>
  <c r="R101" i="1" s="1"/>
  <c r="R102" i="1"/>
  <c r="R97" i="1"/>
  <c r="R96" i="1" s="1"/>
  <c r="R92" i="1"/>
  <c r="R86" i="1"/>
  <c r="R80" i="1"/>
  <c r="R72" i="1"/>
  <c r="R71" i="1" s="1"/>
  <c r="R69" i="1"/>
  <c r="R67" i="1"/>
  <c r="R64" i="1"/>
  <c r="R60" i="1"/>
  <c r="R58" i="1"/>
  <c r="R53" i="1"/>
  <c r="R52" i="1" s="1"/>
  <c r="R48" i="1" s="1"/>
  <c r="R49" i="1"/>
  <c r="R43" i="1"/>
  <c r="R39" i="1"/>
  <c r="R37" i="1"/>
  <c r="R35" i="1"/>
  <c r="R32" i="1"/>
  <c r="R31" i="1"/>
  <c r="R27" i="1"/>
  <c r="R24" i="1"/>
  <c r="R20" i="1"/>
  <c r="R17" i="1"/>
  <c r="R15" i="1"/>
  <c r="R11" i="1" s="1"/>
  <c r="R12" i="1"/>
  <c r="R66" i="1" l="1"/>
  <c r="R47" i="1" s="1"/>
  <c r="R19" i="1"/>
  <c r="R10" i="1"/>
  <c r="R122" i="1" l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Q106" i="1"/>
  <c r="P106" i="1"/>
  <c r="O106" i="1"/>
  <c r="N106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Q102" i="1"/>
  <c r="P102" i="1"/>
  <c r="O102" i="1"/>
  <c r="N102" i="1"/>
  <c r="N101" i="1" s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Q101" i="1"/>
  <c r="P101" i="1"/>
  <c r="O101" i="1"/>
  <c r="I102" i="1"/>
  <c r="J108" i="1"/>
  <c r="J107" i="1"/>
  <c r="J105" i="1"/>
  <c r="J104" i="1"/>
  <c r="J103" i="1"/>
  <c r="L106" i="1"/>
  <c r="K106" i="1"/>
  <c r="I106" i="1"/>
  <c r="H106" i="1"/>
  <c r="H110" i="1"/>
  <c r="L102" i="1"/>
  <c r="L101" i="1" s="1"/>
  <c r="K102" i="1"/>
  <c r="H102" i="1"/>
  <c r="H101" i="1"/>
  <c r="L68" i="1"/>
  <c r="L67" i="1" s="1"/>
  <c r="J68" i="1"/>
  <c r="G68" i="1"/>
  <c r="AD67" i="1"/>
  <c r="AC67" i="1"/>
  <c r="AB67" i="1"/>
  <c r="AA67" i="1"/>
  <c r="Z67" i="1"/>
  <c r="Y67" i="1"/>
  <c r="X67" i="1"/>
  <c r="W67" i="1"/>
  <c r="V67" i="1"/>
  <c r="U67" i="1"/>
  <c r="T67" i="1"/>
  <c r="S67" i="1"/>
  <c r="Q67" i="1"/>
  <c r="P67" i="1"/>
  <c r="O67" i="1"/>
  <c r="N67" i="1"/>
  <c r="K67" i="1"/>
  <c r="I67" i="1"/>
  <c r="H67" i="1"/>
  <c r="F67" i="1"/>
  <c r="E67" i="1"/>
  <c r="AD37" i="1"/>
  <c r="AD43" i="1"/>
  <c r="AC43" i="1"/>
  <c r="AB43" i="1"/>
  <c r="AA43" i="1"/>
  <c r="Z43" i="1"/>
  <c r="Y43" i="1"/>
  <c r="X43" i="1"/>
  <c r="W43" i="1"/>
  <c r="V43" i="1"/>
  <c r="U43" i="1"/>
  <c r="T43" i="1"/>
  <c r="S43" i="1"/>
  <c r="Q43" i="1"/>
  <c r="P43" i="1"/>
  <c r="O43" i="1"/>
  <c r="N43" i="1"/>
  <c r="N37" i="1"/>
  <c r="AD35" i="1"/>
  <c r="AC35" i="1"/>
  <c r="AB35" i="1"/>
  <c r="AA35" i="1"/>
  <c r="Z35" i="1"/>
  <c r="Y35" i="1"/>
  <c r="X35" i="1"/>
  <c r="W35" i="1"/>
  <c r="V35" i="1"/>
  <c r="U35" i="1"/>
  <c r="T35" i="1"/>
  <c r="S35" i="1"/>
  <c r="Q35" i="1"/>
  <c r="P35" i="1"/>
  <c r="O35" i="1"/>
  <c r="N35" i="1"/>
  <c r="L35" i="1"/>
  <c r="K35" i="1"/>
  <c r="J44" i="1"/>
  <c r="H43" i="1"/>
  <c r="J36" i="1"/>
  <c r="I35" i="1"/>
  <c r="H35" i="1"/>
  <c r="G67" i="1" l="1"/>
  <c r="K101" i="1"/>
  <c r="J106" i="1"/>
  <c r="I101" i="1"/>
  <c r="J102" i="1"/>
  <c r="J67" i="1"/>
  <c r="J35" i="1"/>
  <c r="J101" i="1" l="1"/>
  <c r="I118" i="1" l="1"/>
  <c r="I116" i="1"/>
  <c r="I114" i="1"/>
  <c r="I112" i="1"/>
  <c r="I110" i="1"/>
  <c r="I97" i="1"/>
  <c r="I96" i="1" s="1"/>
  <c r="I92" i="1"/>
  <c r="I86" i="1"/>
  <c r="I80" i="1"/>
  <c r="I72" i="1"/>
  <c r="I69" i="1"/>
  <c r="I64" i="1"/>
  <c r="I60" i="1"/>
  <c r="I58" i="1"/>
  <c r="I53" i="1"/>
  <c r="I49" i="1"/>
  <c r="I39" i="1"/>
  <c r="I37" i="1"/>
  <c r="I32" i="1"/>
  <c r="I27" i="1"/>
  <c r="I24" i="1"/>
  <c r="I20" i="1"/>
  <c r="I17" i="1"/>
  <c r="I15" i="1"/>
  <c r="I12" i="1"/>
  <c r="J21" i="1"/>
  <c r="J120" i="1"/>
  <c r="J119" i="1"/>
  <c r="J117" i="1"/>
  <c r="J115" i="1"/>
  <c r="J113" i="1"/>
  <c r="J111" i="1"/>
  <c r="J100" i="1"/>
  <c r="J99" i="1"/>
  <c r="J98" i="1"/>
  <c r="J95" i="1"/>
  <c r="J94" i="1"/>
  <c r="J93" i="1"/>
  <c r="J91" i="1"/>
  <c r="J90" i="1"/>
  <c r="J89" i="1"/>
  <c r="J88" i="1"/>
  <c r="J87" i="1"/>
  <c r="J85" i="1"/>
  <c r="J84" i="1"/>
  <c r="J83" i="1"/>
  <c r="J82" i="1"/>
  <c r="J81" i="1"/>
  <c r="J79" i="1"/>
  <c r="J78" i="1"/>
  <c r="J77" i="1"/>
  <c r="J76" i="1"/>
  <c r="J75" i="1"/>
  <c r="J74" i="1"/>
  <c r="J73" i="1"/>
  <c r="J70" i="1"/>
  <c r="J65" i="1"/>
  <c r="J63" i="1"/>
  <c r="J62" i="1"/>
  <c r="J61" i="1"/>
  <c r="J59" i="1"/>
  <c r="J57" i="1"/>
  <c r="J56" i="1"/>
  <c r="J55" i="1"/>
  <c r="J54" i="1"/>
  <c r="J51" i="1"/>
  <c r="J50" i="1"/>
  <c r="J45" i="1"/>
  <c r="J42" i="1"/>
  <c r="J41" i="1"/>
  <c r="J40" i="1"/>
  <c r="J38" i="1"/>
  <c r="J34" i="1"/>
  <c r="J33" i="1"/>
  <c r="J30" i="1"/>
  <c r="J29" i="1"/>
  <c r="J28" i="1"/>
  <c r="J26" i="1"/>
  <c r="J25" i="1"/>
  <c r="J23" i="1"/>
  <c r="J22" i="1"/>
  <c r="J18" i="1"/>
  <c r="J16" i="1"/>
  <c r="J13" i="1"/>
  <c r="L119" i="1"/>
  <c r="L118" i="1" s="1"/>
  <c r="L117" i="1"/>
  <c r="L116" i="1" s="1"/>
  <c r="L115" i="1"/>
  <c r="L114" i="1" s="1"/>
  <c r="L113" i="1"/>
  <c r="L112" i="1" s="1"/>
  <c r="L100" i="1"/>
  <c r="L99" i="1"/>
  <c r="L98" i="1"/>
  <c r="L95" i="1"/>
  <c r="L94" i="1"/>
  <c r="L93" i="1"/>
  <c r="L91" i="1"/>
  <c r="L90" i="1"/>
  <c r="L89" i="1"/>
  <c r="L88" i="1"/>
  <c r="L87" i="1"/>
  <c r="L85" i="1"/>
  <c r="L84" i="1"/>
  <c r="L83" i="1"/>
  <c r="L82" i="1"/>
  <c r="L81" i="1"/>
  <c r="L79" i="1"/>
  <c r="L78" i="1"/>
  <c r="L77" i="1"/>
  <c r="L76" i="1"/>
  <c r="L75" i="1"/>
  <c r="L74" i="1"/>
  <c r="L73" i="1"/>
  <c r="L70" i="1"/>
  <c r="L69" i="1" s="1"/>
  <c r="L65" i="1"/>
  <c r="L64" i="1" s="1"/>
  <c r="L63" i="1"/>
  <c r="L62" i="1"/>
  <c r="L61" i="1"/>
  <c r="L59" i="1"/>
  <c r="L58" i="1" s="1"/>
  <c r="L57" i="1"/>
  <c r="L56" i="1"/>
  <c r="L55" i="1"/>
  <c r="L54" i="1"/>
  <c r="L51" i="1"/>
  <c r="L50" i="1"/>
  <c r="L45" i="1"/>
  <c r="L43" i="1" s="1"/>
  <c r="L42" i="1"/>
  <c r="L41" i="1"/>
  <c r="L40" i="1"/>
  <c r="L38" i="1"/>
  <c r="L37" i="1" s="1"/>
  <c r="L34" i="1"/>
  <c r="L33" i="1"/>
  <c r="L30" i="1"/>
  <c r="L29" i="1"/>
  <c r="L28" i="1"/>
  <c r="L26" i="1"/>
  <c r="L25" i="1"/>
  <c r="L23" i="1"/>
  <c r="L22" i="1"/>
  <c r="L21" i="1"/>
  <c r="L18" i="1"/>
  <c r="L17" i="1" s="1"/>
  <c r="L16" i="1"/>
  <c r="L15" i="1" s="1"/>
  <c r="L13" i="1"/>
  <c r="L12" i="1" s="1"/>
  <c r="L110" i="1"/>
  <c r="I71" i="1" l="1"/>
  <c r="I66" i="1" s="1"/>
  <c r="I31" i="1"/>
  <c r="I52" i="1"/>
  <c r="I48" i="1" s="1"/>
  <c r="I19" i="1"/>
  <c r="I11" i="1"/>
  <c r="I109" i="1"/>
  <c r="J72" i="1"/>
  <c r="L24" i="1"/>
  <c r="L49" i="1"/>
  <c r="L97" i="1"/>
  <c r="L96" i="1" s="1"/>
  <c r="L39" i="1"/>
  <c r="L72" i="1"/>
  <c r="L86" i="1"/>
  <c r="L92" i="1"/>
  <c r="L53" i="1"/>
  <c r="L52" i="1" s="1"/>
  <c r="L11" i="1"/>
  <c r="L27" i="1"/>
  <c r="L60" i="1"/>
  <c r="L80" i="1"/>
  <c r="L20" i="1"/>
  <c r="L32" i="1"/>
  <c r="L109" i="1"/>
  <c r="L31" i="1" l="1"/>
  <c r="I10" i="1"/>
  <c r="L48" i="1"/>
  <c r="I47" i="1"/>
  <c r="L71" i="1"/>
  <c r="L66" i="1" s="1"/>
  <c r="L19" i="1"/>
  <c r="I122" i="1" l="1"/>
  <c r="L47" i="1"/>
  <c r="L10" i="1"/>
  <c r="L122" i="1" l="1"/>
  <c r="G81" i="1"/>
  <c r="G85" i="1"/>
  <c r="N80" i="1"/>
  <c r="H80" i="1"/>
  <c r="J80" i="1" s="1"/>
  <c r="F80" i="1"/>
  <c r="E80" i="1"/>
  <c r="N92" i="1"/>
  <c r="N86" i="1"/>
  <c r="N72" i="1"/>
  <c r="N69" i="1"/>
  <c r="N64" i="1"/>
  <c r="N60" i="1"/>
  <c r="N58" i="1"/>
  <c r="N53" i="1"/>
  <c r="N49" i="1"/>
  <c r="AD80" i="1"/>
  <c r="AC80" i="1"/>
  <c r="AB80" i="1"/>
  <c r="AA80" i="1"/>
  <c r="Z80" i="1"/>
  <c r="Y80" i="1"/>
  <c r="X80" i="1"/>
  <c r="T80" i="1"/>
  <c r="U80" i="1"/>
  <c r="V80" i="1"/>
  <c r="S80" i="1"/>
  <c r="W80" i="1"/>
  <c r="Q80" i="1"/>
  <c r="P80" i="1"/>
  <c r="O80" i="1"/>
  <c r="AC37" i="1"/>
  <c r="AB37" i="1"/>
  <c r="AA37" i="1"/>
  <c r="Z37" i="1"/>
  <c r="Y37" i="1"/>
  <c r="X37" i="1"/>
  <c r="T37" i="1"/>
  <c r="U37" i="1"/>
  <c r="V37" i="1"/>
  <c r="S37" i="1"/>
  <c r="W37" i="1"/>
  <c r="Q37" i="1"/>
  <c r="P37" i="1"/>
  <c r="O37" i="1"/>
  <c r="K37" i="1"/>
  <c r="H37" i="1"/>
  <c r="J37" i="1" s="1"/>
  <c r="H32" i="1"/>
  <c r="G38" i="1"/>
  <c r="G40" i="1"/>
  <c r="F37" i="1"/>
  <c r="E37" i="1"/>
  <c r="N12" i="1"/>
  <c r="J32" i="1" l="1"/>
  <c r="G37" i="1"/>
  <c r="G82" i="1" l="1"/>
  <c r="K119" i="1" l="1"/>
  <c r="K117" i="1"/>
  <c r="K115" i="1"/>
  <c r="K113" i="1"/>
  <c r="K43" i="1"/>
  <c r="AD72" i="1"/>
  <c r="AC72" i="1"/>
  <c r="AB72" i="1"/>
  <c r="AA72" i="1"/>
  <c r="Z72" i="1"/>
  <c r="Y72" i="1"/>
  <c r="X72" i="1"/>
  <c r="T72" i="1"/>
  <c r="U72" i="1"/>
  <c r="V72" i="1"/>
  <c r="S72" i="1"/>
  <c r="W72" i="1"/>
  <c r="Q72" i="1"/>
  <c r="P72" i="1"/>
  <c r="O72" i="1"/>
  <c r="G73" i="1"/>
  <c r="E72" i="1"/>
  <c r="H72" i="1"/>
  <c r="F72" i="1"/>
  <c r="K80" i="1" l="1"/>
  <c r="G120" i="1"/>
  <c r="G119" i="1"/>
  <c r="G117" i="1"/>
  <c r="G115" i="1"/>
  <c r="G113" i="1"/>
  <c r="G111" i="1"/>
  <c r="G100" i="1"/>
  <c r="G99" i="1"/>
  <c r="G98" i="1"/>
  <c r="G95" i="1"/>
  <c r="G94" i="1"/>
  <c r="G93" i="1"/>
  <c r="G91" i="1"/>
  <c r="G90" i="1"/>
  <c r="G89" i="1"/>
  <c r="G88" i="1"/>
  <c r="G87" i="1"/>
  <c r="G84" i="1"/>
  <c r="G83" i="1"/>
  <c r="G79" i="1"/>
  <c r="G78" i="1"/>
  <c r="G77" i="1"/>
  <c r="G76" i="1"/>
  <c r="G75" i="1"/>
  <c r="G74" i="1"/>
  <c r="G70" i="1"/>
  <c r="G65" i="1"/>
  <c r="G63" i="1"/>
  <c r="G62" i="1"/>
  <c r="G61" i="1"/>
  <c r="G59" i="1"/>
  <c r="G57" i="1"/>
  <c r="G56" i="1"/>
  <c r="G55" i="1"/>
  <c r="G54" i="1"/>
  <c r="G51" i="1"/>
  <c r="G50" i="1"/>
  <c r="G45" i="1"/>
  <c r="G42" i="1"/>
  <c r="G41" i="1"/>
  <c r="G34" i="1"/>
  <c r="G33" i="1"/>
  <c r="G30" i="1"/>
  <c r="G29" i="1"/>
  <c r="G28" i="1"/>
  <c r="G26" i="1"/>
  <c r="G25" i="1"/>
  <c r="G23" i="1"/>
  <c r="G22" i="1"/>
  <c r="G21" i="1"/>
  <c r="G18" i="1"/>
  <c r="G16" i="1"/>
  <c r="G14" i="1"/>
  <c r="G13" i="1"/>
  <c r="E118" i="1"/>
  <c r="E116" i="1"/>
  <c r="E114" i="1"/>
  <c r="E112" i="1"/>
  <c r="E110" i="1"/>
  <c r="E97" i="1"/>
  <c r="E96" i="1" s="1"/>
  <c r="E92" i="1"/>
  <c r="E86" i="1"/>
  <c r="E69" i="1"/>
  <c r="E64" i="1"/>
  <c r="E60" i="1"/>
  <c r="E58" i="1"/>
  <c r="E53" i="1"/>
  <c r="E49" i="1"/>
  <c r="E43" i="1"/>
  <c r="E39" i="1"/>
  <c r="E32" i="1"/>
  <c r="E27" i="1"/>
  <c r="E24" i="1"/>
  <c r="E20" i="1"/>
  <c r="E17" i="1"/>
  <c r="E15" i="1"/>
  <c r="E12" i="1"/>
  <c r="E31" i="1" l="1"/>
  <c r="G72" i="1"/>
  <c r="E11" i="1"/>
  <c r="E71" i="1"/>
  <c r="E66" i="1" s="1"/>
  <c r="E52" i="1"/>
  <c r="E48" i="1" s="1"/>
  <c r="E19" i="1"/>
  <c r="E109" i="1"/>
  <c r="E10" i="1" l="1"/>
  <c r="E47" i="1"/>
  <c r="E122" i="1" l="1"/>
  <c r="Y92" i="1"/>
  <c r="AD92" i="1"/>
  <c r="AC92" i="1"/>
  <c r="AB92" i="1"/>
  <c r="AA92" i="1"/>
  <c r="Z92" i="1"/>
  <c r="X92" i="1"/>
  <c r="T92" i="1"/>
  <c r="U92" i="1"/>
  <c r="V92" i="1"/>
  <c r="S92" i="1"/>
  <c r="W92" i="1"/>
  <c r="Q92" i="1"/>
  <c r="P92" i="1"/>
  <c r="O92" i="1"/>
  <c r="H92" i="1"/>
  <c r="J92" i="1" s="1"/>
  <c r="F92" i="1"/>
  <c r="G92" i="1" s="1"/>
  <c r="K116" i="1"/>
  <c r="K112" i="1"/>
  <c r="AD118" i="1"/>
  <c r="AC118" i="1"/>
  <c r="AB118" i="1"/>
  <c r="AA118" i="1"/>
  <c r="Z118" i="1"/>
  <c r="Y118" i="1"/>
  <c r="X118" i="1"/>
  <c r="T118" i="1"/>
  <c r="U118" i="1"/>
  <c r="V118" i="1"/>
  <c r="S118" i="1"/>
  <c r="W118" i="1"/>
  <c r="Q118" i="1"/>
  <c r="P118" i="1"/>
  <c r="O118" i="1"/>
  <c r="AD116" i="1"/>
  <c r="AC116" i="1"/>
  <c r="AB116" i="1"/>
  <c r="AA116" i="1"/>
  <c r="Z116" i="1"/>
  <c r="Y116" i="1"/>
  <c r="X116" i="1"/>
  <c r="T116" i="1"/>
  <c r="U116" i="1"/>
  <c r="V116" i="1"/>
  <c r="S116" i="1"/>
  <c r="W116" i="1"/>
  <c r="Q116" i="1"/>
  <c r="P116" i="1"/>
  <c r="O116" i="1"/>
  <c r="AD114" i="1"/>
  <c r="AC114" i="1"/>
  <c r="AB114" i="1"/>
  <c r="AA114" i="1"/>
  <c r="Z114" i="1"/>
  <c r="Y114" i="1"/>
  <c r="X114" i="1"/>
  <c r="T114" i="1"/>
  <c r="U114" i="1"/>
  <c r="V114" i="1"/>
  <c r="S114" i="1"/>
  <c r="W114" i="1"/>
  <c r="Q114" i="1"/>
  <c r="P114" i="1"/>
  <c r="O114" i="1"/>
  <c r="AD112" i="1"/>
  <c r="AC112" i="1"/>
  <c r="AB112" i="1"/>
  <c r="AA112" i="1"/>
  <c r="Z112" i="1"/>
  <c r="Y112" i="1"/>
  <c r="X112" i="1"/>
  <c r="T112" i="1"/>
  <c r="U112" i="1"/>
  <c r="V112" i="1"/>
  <c r="S112" i="1"/>
  <c r="W112" i="1"/>
  <c r="Q112" i="1"/>
  <c r="P112" i="1"/>
  <c r="O112" i="1"/>
  <c r="AD110" i="1"/>
  <c r="AC110" i="1"/>
  <c r="AB110" i="1"/>
  <c r="AA110" i="1"/>
  <c r="Z110" i="1"/>
  <c r="Y110" i="1"/>
  <c r="X110" i="1"/>
  <c r="T110" i="1"/>
  <c r="U110" i="1"/>
  <c r="V110" i="1"/>
  <c r="S110" i="1"/>
  <c r="W110" i="1"/>
  <c r="Q110" i="1"/>
  <c r="P110" i="1"/>
  <c r="O110" i="1"/>
  <c r="AD97" i="1"/>
  <c r="AD96" i="1" s="1"/>
  <c r="AC97" i="1"/>
  <c r="AC96" i="1" s="1"/>
  <c r="AB97" i="1"/>
  <c r="AB96" i="1" s="1"/>
  <c r="AA97" i="1"/>
  <c r="Z97" i="1"/>
  <c r="Z96" i="1" s="1"/>
  <c r="Y97" i="1"/>
  <c r="Y96" i="1" s="1"/>
  <c r="X97" i="1"/>
  <c r="X96" i="1" s="1"/>
  <c r="T97" i="1"/>
  <c r="T96" i="1" s="1"/>
  <c r="U97" i="1"/>
  <c r="U96" i="1" s="1"/>
  <c r="V97" i="1"/>
  <c r="V96" i="1" s="1"/>
  <c r="S97" i="1"/>
  <c r="S96" i="1" s="1"/>
  <c r="W97" i="1"/>
  <c r="Q97" i="1"/>
  <c r="Q96" i="1" s="1"/>
  <c r="P97" i="1"/>
  <c r="P96" i="1" s="1"/>
  <c r="O97" i="1"/>
  <c r="O96" i="1" s="1"/>
  <c r="AA96" i="1"/>
  <c r="W96" i="1"/>
  <c r="AD86" i="1"/>
  <c r="AD71" i="1" s="1"/>
  <c r="AC86" i="1"/>
  <c r="AC71" i="1" s="1"/>
  <c r="AB86" i="1"/>
  <c r="AB71" i="1" s="1"/>
  <c r="AA86" i="1"/>
  <c r="AA71" i="1" s="1"/>
  <c r="Z86" i="1"/>
  <c r="Z71" i="1" s="1"/>
  <c r="Y86" i="1"/>
  <c r="Y71" i="1" s="1"/>
  <c r="X86" i="1"/>
  <c r="X71" i="1" s="1"/>
  <c r="T86" i="1"/>
  <c r="T71" i="1" s="1"/>
  <c r="U86" i="1"/>
  <c r="U71" i="1" s="1"/>
  <c r="V86" i="1"/>
  <c r="V71" i="1" s="1"/>
  <c r="S86" i="1"/>
  <c r="S71" i="1" s="1"/>
  <c r="W86" i="1"/>
  <c r="W71" i="1" s="1"/>
  <c r="Q86" i="1"/>
  <c r="P86" i="1"/>
  <c r="P71" i="1" s="1"/>
  <c r="O86" i="1"/>
  <c r="O71" i="1" s="1"/>
  <c r="AD69" i="1"/>
  <c r="AC69" i="1"/>
  <c r="AB69" i="1"/>
  <c r="AA69" i="1"/>
  <c r="Z69" i="1"/>
  <c r="Y69" i="1"/>
  <c r="X69" i="1"/>
  <c r="T69" i="1"/>
  <c r="U69" i="1"/>
  <c r="V69" i="1"/>
  <c r="S69" i="1"/>
  <c r="W69" i="1"/>
  <c r="Q69" i="1"/>
  <c r="P69" i="1"/>
  <c r="O69" i="1"/>
  <c r="AD64" i="1"/>
  <c r="AC64" i="1"/>
  <c r="AB64" i="1"/>
  <c r="AA64" i="1"/>
  <c r="Z64" i="1"/>
  <c r="Y64" i="1"/>
  <c r="X64" i="1"/>
  <c r="T64" i="1"/>
  <c r="U64" i="1"/>
  <c r="V64" i="1"/>
  <c r="S64" i="1"/>
  <c r="W64" i="1"/>
  <c r="Q64" i="1"/>
  <c r="P64" i="1"/>
  <c r="O64" i="1"/>
  <c r="AD60" i="1"/>
  <c r="AC60" i="1"/>
  <c r="AB60" i="1"/>
  <c r="AA60" i="1"/>
  <c r="Z60" i="1"/>
  <c r="Y60" i="1"/>
  <c r="X60" i="1"/>
  <c r="T60" i="1"/>
  <c r="U60" i="1"/>
  <c r="V60" i="1"/>
  <c r="S60" i="1"/>
  <c r="W60" i="1"/>
  <c r="Q60" i="1"/>
  <c r="P60" i="1"/>
  <c r="O60" i="1"/>
  <c r="AD58" i="1"/>
  <c r="AC58" i="1"/>
  <c r="AB58" i="1"/>
  <c r="AA58" i="1"/>
  <c r="Z58" i="1"/>
  <c r="Y58" i="1"/>
  <c r="X58" i="1"/>
  <c r="T58" i="1"/>
  <c r="U58" i="1"/>
  <c r="V58" i="1"/>
  <c r="S58" i="1"/>
  <c r="W58" i="1"/>
  <c r="Q58" i="1"/>
  <c r="P58" i="1"/>
  <c r="O58" i="1"/>
  <c r="AD53" i="1"/>
  <c r="AC53" i="1"/>
  <c r="AB53" i="1"/>
  <c r="AA53" i="1"/>
  <c r="Z53" i="1"/>
  <c r="Y53" i="1"/>
  <c r="X53" i="1"/>
  <c r="T53" i="1"/>
  <c r="U53" i="1"/>
  <c r="V53" i="1"/>
  <c r="S53" i="1"/>
  <c r="W53" i="1"/>
  <c r="Q53" i="1"/>
  <c r="P53" i="1"/>
  <c r="O53" i="1"/>
  <c r="AD49" i="1"/>
  <c r="AC49" i="1"/>
  <c r="AB49" i="1"/>
  <c r="AA49" i="1"/>
  <c r="Z49" i="1"/>
  <c r="Y49" i="1"/>
  <c r="X49" i="1"/>
  <c r="T49" i="1"/>
  <c r="U49" i="1"/>
  <c r="V49" i="1"/>
  <c r="S49" i="1"/>
  <c r="W49" i="1"/>
  <c r="Q49" i="1"/>
  <c r="P49" i="1"/>
  <c r="O49" i="1"/>
  <c r="K118" i="1"/>
  <c r="K110" i="1"/>
  <c r="K69" i="1"/>
  <c r="N97" i="1"/>
  <c r="N96" i="1" s="1"/>
  <c r="N118" i="1"/>
  <c r="N116" i="1"/>
  <c r="N114" i="1"/>
  <c r="N112" i="1"/>
  <c r="N110" i="1"/>
  <c r="K15" i="1"/>
  <c r="N17" i="1"/>
  <c r="AD39" i="1"/>
  <c r="AC39" i="1"/>
  <c r="AB39" i="1"/>
  <c r="AA39" i="1"/>
  <c r="Z39" i="1"/>
  <c r="Y39" i="1"/>
  <c r="X39" i="1"/>
  <c r="T39" i="1"/>
  <c r="U39" i="1"/>
  <c r="V39" i="1"/>
  <c r="S39" i="1"/>
  <c r="W39" i="1"/>
  <c r="Q39" i="1"/>
  <c r="P39" i="1"/>
  <c r="O39" i="1"/>
  <c r="AD32" i="1"/>
  <c r="AC32" i="1"/>
  <c r="AB32" i="1"/>
  <c r="AA32" i="1"/>
  <c r="Z32" i="1"/>
  <c r="Y32" i="1"/>
  <c r="X32" i="1"/>
  <c r="T32" i="1"/>
  <c r="U32" i="1"/>
  <c r="V32" i="1"/>
  <c r="S32" i="1"/>
  <c r="W32" i="1"/>
  <c r="Q32" i="1"/>
  <c r="P32" i="1"/>
  <c r="O32" i="1"/>
  <c r="AD27" i="1"/>
  <c r="AC27" i="1"/>
  <c r="AB27" i="1"/>
  <c r="AA27" i="1"/>
  <c r="Z27" i="1"/>
  <c r="Y27" i="1"/>
  <c r="X27" i="1"/>
  <c r="T27" i="1"/>
  <c r="U27" i="1"/>
  <c r="V27" i="1"/>
  <c r="S27" i="1"/>
  <c r="W27" i="1"/>
  <c r="Q27" i="1"/>
  <c r="P27" i="1"/>
  <c r="O27" i="1"/>
  <c r="AD24" i="1"/>
  <c r="AC24" i="1"/>
  <c r="AB24" i="1"/>
  <c r="AA24" i="1"/>
  <c r="Z24" i="1"/>
  <c r="Y24" i="1"/>
  <c r="X24" i="1"/>
  <c r="T24" i="1"/>
  <c r="U24" i="1"/>
  <c r="V24" i="1"/>
  <c r="S24" i="1"/>
  <c r="W24" i="1"/>
  <c r="Q24" i="1"/>
  <c r="P24" i="1"/>
  <c r="O24" i="1"/>
  <c r="AD20" i="1"/>
  <c r="AC20" i="1"/>
  <c r="AB20" i="1"/>
  <c r="AA20" i="1"/>
  <c r="Z20" i="1"/>
  <c r="Y20" i="1"/>
  <c r="X20" i="1"/>
  <c r="T20" i="1"/>
  <c r="U20" i="1"/>
  <c r="V20" i="1"/>
  <c r="S20" i="1"/>
  <c r="W20" i="1"/>
  <c r="Q20" i="1"/>
  <c r="P20" i="1"/>
  <c r="O20" i="1"/>
  <c r="AD17" i="1"/>
  <c r="AC17" i="1"/>
  <c r="AB17" i="1"/>
  <c r="AA17" i="1"/>
  <c r="Z17" i="1"/>
  <c r="Y17" i="1"/>
  <c r="X17" i="1"/>
  <c r="T17" i="1"/>
  <c r="U17" i="1"/>
  <c r="V17" i="1"/>
  <c r="S17" i="1"/>
  <c r="W17" i="1"/>
  <c r="Q17" i="1"/>
  <c r="P17" i="1"/>
  <c r="O17" i="1"/>
  <c r="AD15" i="1"/>
  <c r="AC15" i="1"/>
  <c r="AB15" i="1"/>
  <c r="AA15" i="1"/>
  <c r="Z15" i="1"/>
  <c r="Y15" i="1"/>
  <c r="X15" i="1"/>
  <c r="T15" i="1"/>
  <c r="U15" i="1"/>
  <c r="V15" i="1"/>
  <c r="S15" i="1"/>
  <c r="W15" i="1"/>
  <c r="Q15" i="1"/>
  <c r="P15" i="1"/>
  <c r="O15" i="1"/>
  <c r="AD12" i="1"/>
  <c r="AC12" i="1"/>
  <c r="AB12" i="1"/>
  <c r="AA12" i="1"/>
  <c r="Z12" i="1"/>
  <c r="Y12" i="1"/>
  <c r="X12" i="1"/>
  <c r="T12" i="1"/>
  <c r="U12" i="1"/>
  <c r="V12" i="1"/>
  <c r="S12" i="1"/>
  <c r="W12" i="1"/>
  <c r="Q12" i="1"/>
  <c r="P12" i="1"/>
  <c r="O12" i="1"/>
  <c r="N39" i="1"/>
  <c r="N32" i="1"/>
  <c r="Y11" i="1" l="1"/>
  <c r="AC11" i="1"/>
  <c r="W109" i="1"/>
  <c r="T109" i="1"/>
  <c r="AA109" i="1"/>
  <c r="V19" i="1"/>
  <c r="AC19" i="1"/>
  <c r="S31" i="1"/>
  <c r="X31" i="1"/>
  <c r="S52" i="1"/>
  <c r="AB52" i="1"/>
  <c r="AB48" i="1" s="1"/>
  <c r="O19" i="1"/>
  <c r="S19" i="1"/>
  <c r="X19" i="1"/>
  <c r="AB19" i="1"/>
  <c r="P19" i="1"/>
  <c r="Y19" i="1"/>
  <c r="O31" i="1"/>
  <c r="AB31" i="1"/>
  <c r="O52" i="1"/>
  <c r="O48" i="1" s="1"/>
  <c r="X52" i="1"/>
  <c r="X48" i="1" s="1"/>
  <c r="Q11" i="1"/>
  <c r="U11" i="1"/>
  <c r="Z11" i="1"/>
  <c r="AD11" i="1"/>
  <c r="AA11" i="1"/>
  <c r="S11" i="1"/>
  <c r="AB11" i="1"/>
  <c r="W31" i="1"/>
  <c r="T31" i="1"/>
  <c r="AA31" i="1"/>
  <c r="W52" i="1"/>
  <c r="W48" i="1" s="1"/>
  <c r="T52" i="1"/>
  <c r="T48" i="1" s="1"/>
  <c r="AA52" i="1"/>
  <c r="AA48" i="1" s="1"/>
  <c r="Q19" i="1"/>
  <c r="W19" i="1"/>
  <c r="P31" i="1"/>
  <c r="V31" i="1"/>
  <c r="Y31" i="1"/>
  <c r="AC31" i="1"/>
  <c r="V52" i="1"/>
  <c r="V48" i="1" s="1"/>
  <c r="Y52" i="1"/>
  <c r="AC52" i="1"/>
  <c r="AC48" i="1" s="1"/>
  <c r="U19" i="1"/>
  <c r="AD19" i="1"/>
  <c r="AA19" i="1"/>
  <c r="Z19" i="1"/>
  <c r="T19" i="1"/>
  <c r="P11" i="1"/>
  <c r="V11" i="1"/>
  <c r="W11" i="1"/>
  <c r="T11" i="1"/>
  <c r="Q31" i="1"/>
  <c r="Z31" i="1"/>
  <c r="AD31" i="1"/>
  <c r="Q52" i="1"/>
  <c r="Q48" i="1" s="1"/>
  <c r="U52" i="1"/>
  <c r="U48" i="1" s="1"/>
  <c r="Z52" i="1"/>
  <c r="Z48" i="1" s="1"/>
  <c r="O109" i="1"/>
  <c r="S109" i="1"/>
  <c r="X109" i="1"/>
  <c r="AB109" i="1"/>
  <c r="Y109" i="1"/>
  <c r="AC109" i="1"/>
  <c r="Q109" i="1"/>
  <c r="U109" i="1"/>
  <c r="Z109" i="1"/>
  <c r="AD109" i="1"/>
  <c r="V109" i="1"/>
  <c r="O11" i="1"/>
  <c r="P109" i="1"/>
  <c r="U31" i="1"/>
  <c r="AD52" i="1"/>
  <c r="AD48" i="1" s="1"/>
  <c r="T66" i="1"/>
  <c r="N31" i="1"/>
  <c r="O66" i="1"/>
  <c r="AA66" i="1"/>
  <c r="V66" i="1"/>
  <c r="P66" i="1"/>
  <c r="X66" i="1"/>
  <c r="S66" i="1"/>
  <c r="AB66" i="1"/>
  <c r="X11" i="1"/>
  <c r="Y66" i="1"/>
  <c r="AC66" i="1"/>
  <c r="S48" i="1"/>
  <c r="U66" i="1"/>
  <c r="Z66" i="1"/>
  <c r="AD66" i="1"/>
  <c r="W66" i="1"/>
  <c r="Q71" i="1"/>
  <c r="Q66" i="1" s="1"/>
  <c r="K58" i="1"/>
  <c r="K64" i="1"/>
  <c r="Y48" i="1"/>
  <c r="K72" i="1"/>
  <c r="K114" i="1"/>
  <c r="K109" i="1" s="1"/>
  <c r="P52" i="1"/>
  <c r="P48" i="1" s="1"/>
  <c r="N109" i="1"/>
  <c r="K60" i="1"/>
  <c r="K92" i="1"/>
  <c r="K97" i="1"/>
  <c r="K96" i="1" s="1"/>
  <c r="K49" i="1"/>
  <c r="K86" i="1"/>
  <c r="N52" i="1"/>
  <c r="N48" i="1" s="1"/>
  <c r="K53" i="1"/>
  <c r="K12" i="1"/>
  <c r="K17" i="1"/>
  <c r="K20" i="1"/>
  <c r="K39" i="1"/>
  <c r="K24" i="1"/>
  <c r="K32" i="1"/>
  <c r="K27" i="1"/>
  <c r="V10" i="1" l="1"/>
  <c r="AC10" i="1"/>
  <c r="AB10" i="1"/>
  <c r="K31" i="1"/>
  <c r="Q10" i="1"/>
  <c r="T10" i="1"/>
  <c r="O10" i="1"/>
  <c r="AA10" i="1"/>
  <c r="P10" i="1"/>
  <c r="S10" i="1"/>
  <c r="Y10" i="1"/>
  <c r="X10" i="1"/>
  <c r="AD10" i="1"/>
  <c r="W10" i="1"/>
  <c r="U10" i="1"/>
  <c r="Z10" i="1"/>
  <c r="T47" i="1"/>
  <c r="Q47" i="1"/>
  <c r="V47" i="1"/>
  <c r="V122" i="1" s="1"/>
  <c r="AB47" i="1"/>
  <c r="AB122" i="1" s="1"/>
  <c r="Z47" i="1"/>
  <c r="AD47" i="1"/>
  <c r="AC47" i="1"/>
  <c r="AC122" i="1" s="1"/>
  <c r="U47" i="1"/>
  <c r="S47" i="1"/>
  <c r="X47" i="1"/>
  <c r="K52" i="1"/>
  <c r="K48" i="1" s="1"/>
  <c r="Y47" i="1"/>
  <c r="W47" i="1"/>
  <c r="P47" i="1"/>
  <c r="O47" i="1"/>
  <c r="O122" i="1" s="1"/>
  <c r="AA47" i="1"/>
  <c r="K19" i="1"/>
  <c r="K11" i="1"/>
  <c r="K71" i="1"/>
  <c r="K66" i="1" s="1"/>
  <c r="Y122" i="1" l="1"/>
  <c r="S122" i="1"/>
  <c r="T122" i="1"/>
  <c r="AA122" i="1"/>
  <c r="Q122" i="1"/>
  <c r="X122" i="1"/>
  <c r="W122" i="1"/>
  <c r="P122" i="1"/>
  <c r="AD122" i="1"/>
  <c r="Z122" i="1"/>
  <c r="U122" i="1"/>
  <c r="K47" i="1"/>
  <c r="K10" i="1"/>
  <c r="H116" i="1"/>
  <c r="J116" i="1" s="1"/>
  <c r="F116" i="1"/>
  <c r="G116" i="1" s="1"/>
  <c r="H118" i="1"/>
  <c r="J118" i="1" s="1"/>
  <c r="F118" i="1"/>
  <c r="G118" i="1" s="1"/>
  <c r="J43" i="1"/>
  <c r="F43" i="1"/>
  <c r="G43" i="1" s="1"/>
  <c r="K122" i="1" l="1"/>
  <c r="H12" i="1"/>
  <c r="J12" i="1" s="1"/>
  <c r="H114" i="1"/>
  <c r="J114" i="1" s="1"/>
  <c r="F114" i="1"/>
  <c r="G114" i="1" s="1"/>
  <c r="H112" i="1"/>
  <c r="F112" i="1"/>
  <c r="G112" i="1" s="1"/>
  <c r="N71" i="1"/>
  <c r="H64" i="1"/>
  <c r="J64" i="1" s="1"/>
  <c r="F64" i="1"/>
  <c r="G64" i="1" s="1"/>
  <c r="H58" i="1"/>
  <c r="J58" i="1" s="1"/>
  <c r="F58" i="1"/>
  <c r="G58" i="1" s="1"/>
  <c r="N27" i="1"/>
  <c r="N24" i="1"/>
  <c r="N20" i="1"/>
  <c r="H17" i="1"/>
  <c r="J17" i="1" s="1"/>
  <c r="F17" i="1"/>
  <c r="G17" i="1" s="1"/>
  <c r="F15" i="1"/>
  <c r="G15" i="1" s="1"/>
  <c r="N15" i="1"/>
  <c r="N11" i="1" s="1"/>
  <c r="H15" i="1"/>
  <c r="J15" i="1" s="1"/>
  <c r="H14" i="1"/>
  <c r="J14" i="1" s="1"/>
  <c r="F12" i="1"/>
  <c r="G12" i="1" s="1"/>
  <c r="J112" i="1" l="1"/>
  <c r="H109" i="1"/>
  <c r="N19" i="1"/>
  <c r="N10" i="1" s="1"/>
  <c r="F11" i="1"/>
  <c r="G11" i="1" s="1"/>
  <c r="H11" i="1"/>
  <c r="J11" i="1" s="1"/>
  <c r="F32" i="1"/>
  <c r="H49" i="1"/>
  <c r="J49" i="1" s="1"/>
  <c r="H69" i="1"/>
  <c r="H27" i="1"/>
  <c r="J27" i="1" s="1"/>
  <c r="F60" i="1"/>
  <c r="G60" i="1" s="1"/>
  <c r="H60" i="1"/>
  <c r="J60" i="1" s="1"/>
  <c r="F20" i="1"/>
  <c r="G20" i="1" s="1"/>
  <c r="F24" i="1"/>
  <c r="G24" i="1" s="1"/>
  <c r="F69" i="1"/>
  <c r="F39" i="1"/>
  <c r="G39" i="1" s="1"/>
  <c r="H39" i="1"/>
  <c r="H31" i="1" s="1"/>
  <c r="F49" i="1"/>
  <c r="G49" i="1" s="1"/>
  <c r="H20" i="1"/>
  <c r="J20" i="1" s="1"/>
  <c r="H86" i="1"/>
  <c r="J86" i="1" s="1"/>
  <c r="F97" i="1"/>
  <c r="H24" i="1"/>
  <c r="J24" i="1" s="1"/>
  <c r="F27" i="1"/>
  <c r="G27" i="1" s="1"/>
  <c r="F53" i="1"/>
  <c r="H53" i="1"/>
  <c r="F86" i="1"/>
  <c r="G86" i="1" s="1"/>
  <c r="H97" i="1"/>
  <c r="G80" i="1"/>
  <c r="J69" i="1" l="1"/>
  <c r="H96" i="1"/>
  <c r="J96" i="1" s="1"/>
  <c r="J97" i="1"/>
  <c r="J109" i="1"/>
  <c r="J110" i="1"/>
  <c r="H52" i="1"/>
  <c r="J52" i="1" s="1"/>
  <c r="J53" i="1"/>
  <c r="J31" i="1"/>
  <c r="J39" i="1"/>
  <c r="G32" i="1"/>
  <c r="F31" i="1"/>
  <c r="G31" i="1" s="1"/>
  <c r="N66" i="1"/>
  <c r="N47" i="1" s="1"/>
  <c r="N122" i="1" s="1"/>
  <c r="G69" i="1"/>
  <c r="F52" i="1"/>
  <c r="G52" i="1" s="1"/>
  <c r="G53" i="1"/>
  <c r="F96" i="1"/>
  <c r="G96" i="1" s="1"/>
  <c r="G97" i="1"/>
  <c r="F19" i="1"/>
  <c r="H71" i="1"/>
  <c r="H66" i="1" s="1"/>
  <c r="F71" i="1"/>
  <c r="G71" i="1" s="1"/>
  <c r="H19" i="1"/>
  <c r="J19" i="1" s="1"/>
  <c r="H48" i="1" l="1"/>
  <c r="J48" i="1" s="1"/>
  <c r="J71" i="1"/>
  <c r="J66" i="1" s="1"/>
  <c r="F48" i="1"/>
  <c r="G48" i="1" s="1"/>
  <c r="F66" i="1"/>
  <c r="G66" i="1" s="1"/>
  <c r="F10" i="1"/>
  <c r="G10" i="1" s="1"/>
  <c r="G19" i="1"/>
  <c r="H10" i="1"/>
  <c r="J10" i="1" s="1"/>
  <c r="F110" i="1"/>
  <c r="H47" i="1" l="1"/>
  <c r="J47" i="1" s="1"/>
  <c r="F109" i="1"/>
  <c r="G109" i="1" s="1"/>
  <c r="G110" i="1"/>
  <c r="H122" i="1"/>
  <c r="J122" i="1" s="1"/>
  <c r="F47" i="1" l="1"/>
  <c r="F122" i="1" s="1"/>
  <c r="G122" i="1" s="1"/>
  <c r="G47" i="1" l="1"/>
</calcChain>
</file>

<file path=xl/sharedStrings.xml><?xml version="1.0" encoding="utf-8"?>
<sst xmlns="http://schemas.openxmlformats.org/spreadsheetml/2006/main" count="273" uniqueCount="180">
  <si>
    <t>Legal Account</t>
  </si>
  <si>
    <t>GIFI</t>
  </si>
  <si>
    <t>Description</t>
  </si>
  <si>
    <t>ACTUAL 2020</t>
  </si>
  <si>
    <t>BUDGET 2021</t>
  </si>
  <si>
    <t>INCOME</t>
  </si>
  <si>
    <t>320 </t>
  </si>
  <si>
    <t>COMMERCIAL REVENUES</t>
  </si>
  <si>
    <t>Merchandising</t>
  </si>
  <si>
    <t>Sales of Merchandising</t>
  </si>
  <si>
    <t>Broadcasting</t>
  </si>
  <si>
    <t>Licensing - Royalties</t>
  </si>
  <si>
    <t>Licencing - Royalities</t>
  </si>
  <si>
    <t>Donations</t>
  </si>
  <si>
    <t>330 </t>
  </si>
  <si>
    <t>COMPETITIONS REVENUES</t>
  </si>
  <si>
    <t>Sanction Fees</t>
  </si>
  <si>
    <t>Bid Fees</t>
  </si>
  <si>
    <t>Deposit/Performance Bond</t>
  </si>
  <si>
    <t>Sales of Medals</t>
  </si>
  <si>
    <t>FAI medals (production/services)</t>
  </si>
  <si>
    <t>Commission Medals (production/services)</t>
  </si>
  <si>
    <t>Other Fees</t>
  </si>
  <si>
    <t>Protest Fees / Appeals Fees</t>
  </si>
  <si>
    <t>Online Contests / Ranking Lists</t>
  </si>
  <si>
    <t>Logger / Tracker rentals</t>
  </si>
  <si>
    <t>360 </t>
  </si>
  <si>
    <t>OTHER REVENUES</t>
  </si>
  <si>
    <t>340 </t>
  </si>
  <si>
    <t>Revenue from Services (non event-related)</t>
  </si>
  <si>
    <t>Licensing / Certification Fees</t>
  </si>
  <si>
    <t>Other Income</t>
  </si>
  <si>
    <t>Reimbursement Postage</t>
  </si>
  <si>
    <t>FAI Medals (non-sport event related)</t>
  </si>
  <si>
    <t>EXPENSES</t>
  </si>
  <si>
    <t>400 </t>
  </si>
  <si>
    <t>DIRECT EXPENSES</t>
  </si>
  <si>
    <t>420 </t>
  </si>
  <si>
    <t>Expenses Merchandising &amp; Other</t>
  </si>
  <si>
    <t>Expenses FAI Merchandising &amp; Other</t>
  </si>
  <si>
    <t>Expenses ASC Merchandising &amp; Other</t>
  </si>
  <si>
    <t>460 </t>
  </si>
  <si>
    <t>Expenses for Services</t>
  </si>
  <si>
    <t>440 </t>
  </si>
  <si>
    <t>FAI Medals</t>
  </si>
  <si>
    <t>Commission Medals/Diploma</t>
  </si>
  <si>
    <t>Commission Services (Experts)</t>
  </si>
  <si>
    <t>FAI Secretariat Services</t>
  </si>
  <si>
    <t>461 </t>
  </si>
  <si>
    <t>Expenses for external services</t>
  </si>
  <si>
    <t>External Services</t>
  </si>
  <si>
    <t>470 </t>
  </si>
  <si>
    <t>Competition expenses</t>
  </si>
  <si>
    <t>Expenses of FAI Officers</t>
  </si>
  <si>
    <t>Expenses of Juries</t>
  </si>
  <si>
    <t>Expenses of Judges</t>
  </si>
  <si>
    <t>590 </t>
  </si>
  <si>
    <t>EXTERNAL SERVICES</t>
  </si>
  <si>
    <t>600 </t>
  </si>
  <si>
    <t>OTHER OPERATING EXPENSES / DEPRECIATION AND AMORTISATION / FINANCIAL PROFIT</t>
  </si>
  <si>
    <t>630 </t>
  </si>
  <si>
    <t>INSURANCE</t>
  </si>
  <si>
    <t>Insurance</t>
  </si>
  <si>
    <t>650 </t>
  </si>
  <si>
    <t>ADMINISTRATION AND INFORMATION TECHNOLOGY EXPENSES</t>
  </si>
  <si>
    <t>ADMINISTRATION EXPENSES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</si>
  <si>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</si>
  <si>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</si>
  <si>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</si>
  <si>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</si>
  <si>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</si>
  <si>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Management Consultancy</t>
  </si>
  <si>
    <t>Expenses of FAI Staff</t>
  </si>
  <si>
    <t>Expenses of Experts</t>
  </si>
  <si>
    <t>657 </t>
  </si>
  <si>
    <t>INFORMATION TECHNOLOGY EXPENSES</t>
  </si>
  <si>
    <t>Leasing Hardware and Software</t>
  </si>
  <si>
    <t>Licenses, Updates</t>
  </si>
  <si>
    <t>Hosting and Maintenance</t>
  </si>
  <si>
    <t>IT Consulting and Development</t>
  </si>
  <si>
    <t>660 </t>
  </si>
  <si>
    <t>MARKETING AND PR EXPENSES</t>
  </si>
  <si>
    <t>Advertising Services</t>
  </si>
  <si>
    <t>670 </t>
  </si>
  <si>
    <t>OTHER OPERATING EXPENSES</t>
  </si>
  <si>
    <t>Sports Development</t>
  </si>
  <si>
    <t>Judges Training</t>
  </si>
  <si>
    <t>800 </t>
  </si>
  <si>
    <t>EXTRAORDINARY AND NON-OPERATING EXPENSES, TAX</t>
  </si>
  <si>
    <t>810 </t>
  </si>
  <si>
    <t>NON-OPERATING REVENUES</t>
  </si>
  <si>
    <t>Allocation / dissolution Special Reserves</t>
  </si>
  <si>
    <t>850 </t>
  </si>
  <si>
    <t>EXTRAORDINARY EXPENSES</t>
  </si>
  <si>
    <t>Extraordinary Expenses</t>
  </si>
  <si>
    <t>851 </t>
  </si>
  <si>
    <t>EXTRAORDINARY REVENUES</t>
  </si>
  <si>
    <t>Extraordinary Revenues</t>
  </si>
  <si>
    <t>PROFIT / (LOSS)</t>
  </si>
  <si>
    <t>380 </t>
  </si>
  <si>
    <t>REDUCTION IN EARNINGS</t>
  </si>
  <si>
    <t>Losses receivables, change in value adjustments</t>
  </si>
  <si>
    <t>861 </t>
  </si>
  <si>
    <t>NONRECURRING REVENUES</t>
  </si>
  <si>
    <t>Nonrecurring Revenues</t>
  </si>
  <si>
    <t>871 </t>
  </si>
  <si>
    <t>REVENUES FOR OTHER ACCOUNTING PERIODS</t>
  </si>
  <si>
    <t>Revenues for Other Accounting Periods</t>
  </si>
  <si>
    <t>Sponsoring</t>
  </si>
  <si>
    <t>BUDGET 2020</t>
  </si>
  <si>
    <t>VARIANCE 2020
Actual vs Budget</t>
  </si>
  <si>
    <t>Expenses President</t>
  </si>
  <si>
    <t>Expenses Meeting Facilities</t>
  </si>
  <si>
    <t>Expenses Bureau Members &amp; Officers</t>
  </si>
  <si>
    <t>General Conference</t>
  </si>
  <si>
    <t>Plenary</t>
  </si>
  <si>
    <t>Bureau Meetings</t>
  </si>
  <si>
    <t>Operating Expenses (non-sport event related)</t>
  </si>
  <si>
    <t>Office Supplies, Printing, Copies</t>
  </si>
  <si>
    <t>IT Equipment</t>
  </si>
  <si>
    <t>Sponsoring &amp; Partnerships</t>
  </si>
  <si>
    <t>Expenses for FAI Events Support (Cat1, Cat2, Other)</t>
  </si>
  <si>
    <t>Commission Name:  CIA</t>
  </si>
  <si>
    <t>ASC-General</t>
  </si>
  <si>
    <t>EVENT/
PROJECT</t>
  </si>
  <si>
    <t>Advertising Material</t>
  </si>
  <si>
    <t>Description:</t>
  </si>
  <si>
    <r>
      <t xml:space="preserve">Description: 
</t>
    </r>
    <r>
      <rPr>
        <sz val="7.5"/>
        <rFont val="Calibri"/>
        <family val="2"/>
        <scheme val="minor"/>
      </rPr>
      <t xml:space="preserve">Costs related to General Conference </t>
    </r>
  </si>
  <si>
    <r>
      <t xml:space="preserve">Description:
</t>
    </r>
    <r>
      <rPr>
        <sz val="7.5"/>
        <rFont val="Calibri"/>
        <family val="2"/>
        <scheme val="minor"/>
      </rPr>
      <t>Costs related to Plenary meetings (general, officers, etc.)</t>
    </r>
  </si>
  <si>
    <r>
      <t xml:space="preserve">Description: 
</t>
    </r>
    <r>
      <rPr>
        <sz val="7.5"/>
        <rFont val="Calibri"/>
        <family val="2"/>
        <scheme val="minor"/>
      </rPr>
      <t>Costs related to Bureau meetings (general, officers, etc.)</t>
    </r>
  </si>
  <si>
    <t>FAI Air Sport Commission</t>
  </si>
  <si>
    <r>
      <t xml:space="preserve">Description:
</t>
    </r>
    <r>
      <rPr>
        <sz val="7.5"/>
        <rFont val="Calibri"/>
        <family val="2"/>
        <scheme val="minor"/>
      </rPr>
      <t>Overall income /expense related to the ASC and not to a particular project.</t>
    </r>
  </si>
  <si>
    <t>Youth Camp</t>
  </si>
  <si>
    <t>CIA-20100</t>
  </si>
  <si>
    <t>CIA-20000</t>
  </si>
  <si>
    <t>CIA-10200</t>
  </si>
  <si>
    <t>Project Number:</t>
  </si>
  <si>
    <t>Asc-10000</t>
  </si>
  <si>
    <t>Asc-10100</t>
  </si>
  <si>
    <t>Asc-10200</t>
  </si>
  <si>
    <t>Asc-10300</t>
  </si>
  <si>
    <t>CIA-10000</t>
  </si>
  <si>
    <t>Ballooon Live Project</t>
  </si>
  <si>
    <t>World Ranking List, Watch me Fly</t>
  </si>
  <si>
    <t>BUDGET 2022</t>
  </si>
  <si>
    <t>BUDGET 2023</t>
  </si>
  <si>
    <t>CIA-30000</t>
  </si>
  <si>
    <t xml:space="preserve">Date Submited: </t>
  </si>
  <si>
    <t>Budget 2023</t>
  </si>
  <si>
    <t xml:space="preserve">Responsible Name:  </t>
  </si>
  <si>
    <t xml:space="preserve">Budget to be submitted in CHF, no EUR budgets will be admitted. </t>
  </si>
  <si>
    <t xml:space="preserve">All numbers are shown in CHF </t>
  </si>
  <si>
    <t>ACTUAL 2021</t>
  </si>
  <si>
    <t>VARIANCE 2021
Actual vs Budget</t>
  </si>
  <si>
    <t>Records &amp; Other FAI Recognitions</t>
  </si>
  <si>
    <t>Revenues from Credit Card payments</t>
  </si>
  <si>
    <t>Allowance</t>
  </si>
  <si>
    <t>VEHICLE AND TRANSPORTATION EXPENSES</t>
  </si>
  <si>
    <t>620 </t>
  </si>
  <si>
    <t>Transport Charges, Fees, Charges</t>
  </si>
  <si>
    <t>690 </t>
  </si>
  <si>
    <t>FINANCIAL EXPENSES</t>
  </si>
  <si>
    <t>Bank fees</t>
  </si>
  <si>
    <t>Exchange Loss</t>
  </si>
  <si>
    <t>Credit card fees</t>
  </si>
  <si>
    <t>695 </t>
  </si>
  <si>
    <t>FINANCIAL INCOME</t>
  </si>
  <si>
    <t>Financial Income</t>
  </si>
  <si>
    <t>Exchange Profit</t>
  </si>
  <si>
    <t>FINANCIAL EXPENSES AND FINANCIAL INCOMES</t>
  </si>
  <si>
    <r>
      <t xml:space="preserve">Description: </t>
    </r>
    <r>
      <rPr>
        <sz val="7.5"/>
        <rFont val="Calibri"/>
        <family val="2"/>
        <scheme val="minor"/>
      </rPr>
      <t>World Ranking List, Watch me Fly</t>
    </r>
  </si>
  <si>
    <r>
      <t>Description:</t>
    </r>
    <r>
      <rPr>
        <sz val="7.5"/>
        <rFont val="Calibri"/>
        <family val="2"/>
        <scheme val="minor"/>
      </rPr>
      <t>Ballooon Live Project</t>
    </r>
  </si>
  <si>
    <r>
      <t xml:space="preserve">Description: </t>
    </r>
    <r>
      <rPr>
        <sz val="7.5"/>
        <rFont val="Calibri"/>
        <family val="2"/>
        <scheme val="minor"/>
      </rPr>
      <t>Gordon Bennett Events related activities (media, SF, etc.)</t>
    </r>
  </si>
  <si>
    <t>Asc-10400</t>
  </si>
  <si>
    <t>CAT 2 Events</t>
  </si>
  <si>
    <r>
      <t xml:space="preserve">Description:
</t>
    </r>
    <r>
      <rPr>
        <sz val="7.5"/>
        <rFont val="Calibri"/>
        <family val="2"/>
        <scheme val="minor"/>
      </rPr>
      <t>Open International and World Cup Events Sanction fees</t>
    </r>
  </si>
  <si>
    <t>Gordon Bennett MEDIA</t>
  </si>
  <si>
    <t>Gordon Bennett 2025</t>
  </si>
  <si>
    <t>World Championship 2026</t>
  </si>
  <si>
    <t>Hot Air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</si>
</sst>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7.5"/>
      <color rgb="FF2A2A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medium">
        <color theme="0" tint="-0.249977111117893"/>
      </top>
      <bottom style="thin">
        <color theme="2" tint="-9.9978637043366805E-2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thin">
        <color theme="0" tint="-0.14999847407452621"/>
      </bottom>
      <diagonal/>
    </border>
    <border>
      <left/>
      <right style="medium">
        <color theme="0" tint="-0.249977111117893"/>
      </right>
      <top/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/>
      <top style="thin">
        <color theme="0" tint="-0.14999847407452621"/>
      </top>
      <bottom/>
      <diagonal/>
    </border>
    <border>
      <left/>
      <right style="medium">
        <color theme="0" tint="-0.249977111117893"/>
      </right>
      <top style="thin">
        <color theme="0" tint="-0.14999847407452621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0" tint="-0.14999847407452621"/>
      </right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64" fontId="0" fillId="2" borderId="2" xfId="1" applyFont="1" applyFill="1" applyBorder="1" applyAlignment="1">
      <alignment vertical="center"/>
    </xf>
    <xf numFmtId="164" fontId="0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2" borderId="0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4" fontId="8" fillId="5" borderId="4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64" fontId="6" fillId="0" borderId="6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9" fillId="6" borderId="7" xfId="0" applyFont="1" applyFill="1" applyBorder="1">
      <alignment vertical="center"/>
    </xf>
    <xf numFmtId="164" fontId="9" fillId="6" borderId="0" xfId="1" applyFont="1" applyFill="1" applyBorder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>
      <alignment vertical="center"/>
    </xf>
    <xf numFmtId="0" fontId="0" fillId="0" borderId="3" xfId="0" applyBorder="1">
      <alignment vertical="center"/>
    </xf>
    <xf numFmtId="0" fontId="10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vertical="center"/>
    </xf>
    <xf numFmtId="164" fontId="6" fillId="2" borderId="6" xfId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6" fillId="0" borderId="8" xfId="1" applyFont="1" applyBorder="1" applyAlignment="1">
      <alignment vertical="center"/>
    </xf>
    <xf numFmtId="164" fontId="0" fillId="0" borderId="8" xfId="1" applyFont="1" applyBorder="1" applyAlignment="1">
      <alignment vertical="center"/>
    </xf>
    <xf numFmtId="164" fontId="0" fillId="2" borderId="8" xfId="1" applyFont="1" applyFill="1" applyBorder="1" applyAlignment="1">
      <alignment vertical="center"/>
    </xf>
    <xf numFmtId="164" fontId="9" fillId="6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2" borderId="7" xfId="0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165" fontId="9" fillId="6" borderId="0" xfId="1" applyNumberFormat="1" applyFont="1" applyFill="1" applyBorder="1" applyAlignment="1">
      <alignment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8" fillId="5" borderId="20" xfId="0" applyNumberFormat="1" applyFont="1" applyFill="1" applyBorder="1" applyAlignment="1">
      <alignment horizontal="right" vertical="center"/>
    </xf>
    <xf numFmtId="4" fontId="8" fillId="5" borderId="16" xfId="0" applyNumberFormat="1" applyFont="1" applyFill="1" applyBorder="1" applyAlignment="1">
      <alignment horizontal="right" vertical="center"/>
    </xf>
    <xf numFmtId="164" fontId="6" fillId="0" borderId="5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4" fontId="8" fillId="5" borderId="21" xfId="0" applyNumberFormat="1" applyFont="1" applyFill="1" applyBorder="1" applyAlignment="1">
      <alignment horizontal="right" vertical="center"/>
    </xf>
    <xf numFmtId="164" fontId="6" fillId="0" borderId="17" xfId="1" applyFont="1" applyBorder="1" applyAlignment="1">
      <alignment vertical="center"/>
    </xf>
    <xf numFmtId="164" fontId="6" fillId="0" borderId="22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4" fontId="8" fillId="5" borderId="27" xfId="0" applyNumberFormat="1" applyFont="1" applyFill="1" applyBorder="1" applyAlignment="1">
      <alignment horizontal="right" vertical="center"/>
    </xf>
    <xf numFmtId="4" fontId="8" fillId="5" borderId="28" xfId="0" applyNumberFormat="1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4" fontId="8" fillId="5" borderId="32" xfId="0" applyNumberFormat="1" applyFont="1" applyFill="1" applyBorder="1" applyAlignment="1">
      <alignment horizontal="right" vertical="center"/>
    </xf>
    <xf numFmtId="4" fontId="8" fillId="5" borderId="33" xfId="0" applyNumberFormat="1" applyFont="1" applyFill="1" applyBorder="1" applyAlignment="1">
      <alignment horizontal="right" vertical="center"/>
    </xf>
    <xf numFmtId="164" fontId="6" fillId="0" borderId="34" xfId="1" applyFont="1" applyBorder="1" applyAlignment="1">
      <alignment vertical="center"/>
    </xf>
    <xf numFmtId="164" fontId="0" fillId="0" borderId="34" xfId="1" applyFont="1" applyBorder="1" applyAlignment="1">
      <alignment vertical="center"/>
    </xf>
    <xf numFmtId="164" fontId="0" fillId="0" borderId="36" xfId="1" applyFont="1" applyBorder="1" applyAlignment="1">
      <alignment vertical="center"/>
    </xf>
    <xf numFmtId="0" fontId="0" fillId="2" borderId="34" xfId="0" applyFill="1" applyBorder="1">
      <alignment vertical="center"/>
    </xf>
    <xf numFmtId="164" fontId="0" fillId="2" borderId="35" xfId="1" applyFont="1" applyFill="1" applyBorder="1" applyAlignment="1">
      <alignment vertical="center"/>
    </xf>
    <xf numFmtId="4" fontId="8" fillId="5" borderId="38" xfId="0" applyNumberFormat="1" applyFont="1" applyFill="1" applyBorder="1" applyAlignment="1">
      <alignment horizontal="right" vertical="center"/>
    </xf>
    <xf numFmtId="4" fontId="8" fillId="5" borderId="39" xfId="0" applyNumberFormat="1" applyFont="1" applyFill="1" applyBorder="1" applyAlignment="1">
      <alignment horizontal="right" vertical="center"/>
    </xf>
    <xf numFmtId="164" fontId="6" fillId="0" borderId="40" xfId="1" applyFont="1" applyBorder="1" applyAlignment="1">
      <alignment vertical="center"/>
    </xf>
    <xf numFmtId="164" fontId="9" fillId="6" borderId="34" xfId="1" applyFont="1" applyFill="1" applyBorder="1" applyAlignment="1">
      <alignment vertical="center"/>
    </xf>
    <xf numFmtId="3" fontId="8" fillId="5" borderId="42" xfId="0" applyNumberFormat="1" applyFont="1" applyFill="1" applyBorder="1" applyAlignment="1">
      <alignment horizontal="right" vertical="center"/>
    </xf>
    <xf numFmtId="3" fontId="8" fillId="5" borderId="43" xfId="0" applyNumberFormat="1" applyFont="1" applyFill="1" applyBorder="1" applyAlignment="1">
      <alignment horizontal="right" vertical="center"/>
    </xf>
    <xf numFmtId="3" fontId="8" fillId="5" borderId="44" xfId="0" applyNumberFormat="1" applyFont="1" applyFill="1" applyBorder="1" applyAlignment="1">
      <alignment horizontal="right" vertical="center"/>
    </xf>
    <xf numFmtId="164" fontId="6" fillId="8" borderId="35" xfId="1" applyFont="1" applyFill="1" applyBorder="1" applyAlignment="1">
      <alignment vertical="center"/>
    </xf>
    <xf numFmtId="164" fontId="0" fillId="8" borderId="35" xfId="1" applyFont="1" applyFill="1" applyBorder="1" applyAlignment="1">
      <alignment vertical="center"/>
    </xf>
    <xf numFmtId="164" fontId="0" fillId="8" borderId="37" xfId="1" applyFont="1" applyFill="1" applyBorder="1" applyAlignment="1">
      <alignment vertical="center"/>
    </xf>
    <xf numFmtId="164" fontId="6" fillId="8" borderId="41" xfId="1" applyFont="1" applyFill="1" applyBorder="1" applyAlignment="1">
      <alignment vertical="center"/>
    </xf>
    <xf numFmtId="164" fontId="9" fillId="8" borderId="35" xfId="1" applyFont="1" applyFill="1" applyBorder="1" applyAlignment="1">
      <alignment vertical="center"/>
    </xf>
    <xf numFmtId="0" fontId="12" fillId="0" borderId="0" xfId="0" applyFont="1">
      <alignment vertical="center"/>
    </xf>
    <xf numFmtId="164" fontId="0" fillId="0" borderId="8" xfId="1" applyFont="1" applyBorder="1" applyAlignment="1" applyProtection="1">
      <alignment vertical="center"/>
      <protection locked="0"/>
    </xf>
    <xf numFmtId="164" fontId="2" fillId="0" borderId="8" xfId="1" applyFont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>
      <alignment horizontal="left" vertical="top" wrapText="1"/>
    </xf>
    <xf numFmtId="0" fontId="11" fillId="2" borderId="0" xfId="0" applyFont="1" applyFill="1" applyAlignment="1"/>
    <xf numFmtId="0" fontId="15" fillId="9" borderId="0" xfId="0" quotePrefix="1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6" fillId="9" borderId="0" xfId="0" applyFont="1" applyFill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 wrapText="1"/>
    </xf>
    <xf numFmtId="166" fontId="8" fillId="5" borderId="16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64" fontId="2" fillId="0" borderId="0" xfId="1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6" fillId="0" borderId="8" xfId="1" applyFont="1" applyBorder="1" applyAlignment="1" applyProtection="1">
      <alignment vertical="center"/>
      <protection locked="0"/>
    </xf>
    <xf numFmtId="4" fontId="8" fillId="5" borderId="46" xfId="0" applyNumberFormat="1" applyFont="1" applyFill="1" applyBorder="1" applyAlignment="1">
      <alignment horizontal="right" vertical="center"/>
    </xf>
    <xf numFmtId="4" fontId="8" fillId="5" borderId="47" xfId="0" applyNumberFormat="1" applyFont="1" applyFill="1" applyBorder="1" applyAlignment="1">
      <alignment horizontal="right" vertical="center"/>
    </xf>
    <xf numFmtId="4" fontId="8" fillId="5" borderId="48" xfId="0" applyNumberFormat="1" applyFont="1" applyFill="1" applyBorder="1" applyAlignment="1">
      <alignment horizontal="right" vertical="center"/>
    </xf>
    <xf numFmtId="164" fontId="6" fillId="8" borderId="37" xfId="1" applyFont="1" applyFill="1" applyBorder="1" applyAlignment="1">
      <alignment vertical="center"/>
    </xf>
    <xf numFmtId="0" fontId="17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19047</xdr:colOff>
      <xdr:row>0</xdr:row>
      <xdr:rowOff>71442</xdr:rowOff>
    </xdr:from>
    <xdr:to>
      <xdr:col>1</xdr:col>
      <xdr:colOff>676466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DB8AD-B630-49C2-AFB1-E664DCE8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2" y="238130"/>
          <a:ext cx="657419" cy="95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3-Finances/03-02-Budget/2022/FAI%20Secretariat%20Budget%202022_21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Overall FAI Budget"/>
      <sheetName val="FAI Secretariat_Budget_Actual"/>
      <sheetName val="Budget FAI Secretariat"/>
      <sheetName val="Actual FAI Secretariat"/>
      <sheetName val="Commissions_Budget_Actual"/>
      <sheetName val="Commissions Budget"/>
      <sheetName val="Commissions_Budget"/>
      <sheetName val="Pivot"/>
      <sheetName val="Figures Actual2019_ Budget2020"/>
    </sheetNames>
    <sheetDataSet>
      <sheetData sheetId="0"/>
      <sheetData sheetId="1"/>
      <sheetData sheetId="2">
        <row r="2">
          <cell r="A2"/>
          <cell r="B2"/>
          <cell r="C2" t="str">
            <v>FAI SECRETARIAT BUDGET 2022</v>
          </cell>
          <cell r="D2"/>
          <cell r="E2"/>
        </row>
        <row r="3">
          <cell r="A3"/>
          <cell r="B3" t="str">
            <v>Date:  07.11.2020</v>
          </cell>
          <cell r="C3"/>
          <cell r="D3"/>
          <cell r="E3"/>
        </row>
        <row r="4">
          <cell r="A4"/>
          <cell r="B4"/>
          <cell r="C4"/>
          <cell r="D4"/>
          <cell r="E4"/>
        </row>
        <row r="5">
          <cell r="A5"/>
          <cell r="B5"/>
          <cell r="C5"/>
          <cell r="D5"/>
          <cell r="E5"/>
        </row>
        <row r="6">
          <cell r="A6"/>
          <cell r="B6"/>
          <cell r="D6"/>
          <cell r="E6"/>
        </row>
        <row r="7">
          <cell r="A7" t="str">
            <v>Legal Account</v>
          </cell>
          <cell r="B7" t="str">
            <v>GIFI</v>
          </cell>
          <cell r="C7" t="str">
            <v>Description</v>
          </cell>
          <cell r="D7" t="str">
            <v>ACTUAL 2020</v>
          </cell>
          <cell r="E7" t="str">
            <v>BUDGET 2021</v>
          </cell>
        </row>
        <row r="8">
          <cell r="A8"/>
          <cell r="B8"/>
          <cell r="C8" t="str">
            <v>INCOME</v>
          </cell>
          <cell r="D8">
            <v>1122998.6599999999</v>
          </cell>
          <cell r="E8">
            <v>978186</v>
          </cell>
        </row>
        <row r="9">
          <cell r="A9">
            <v>30</v>
          </cell>
          <cell r="B9" t="str">
            <v>300 </v>
          </cell>
          <cell r="C9" t="str">
            <v>INCOME FROM MEMBERS</v>
          </cell>
          <cell r="D9">
            <v>1039302.02</v>
          </cell>
          <cell r="E9">
            <v>958186</v>
          </cell>
        </row>
        <row r="10">
          <cell r="A10">
            <v>3000</v>
          </cell>
          <cell r="B10" t="str">
            <v>300 </v>
          </cell>
          <cell r="C10" t="str">
            <v>Subscriptions</v>
          </cell>
          <cell r="D10">
            <v>1036369.34</v>
          </cell>
          <cell r="E10">
            <v>958186</v>
          </cell>
        </row>
        <row r="11">
          <cell r="A11">
            <v>3001</v>
          </cell>
          <cell r="B11" t="str">
            <v>300 </v>
          </cell>
          <cell r="C11" t="str">
            <v>Subscription Penalties</v>
          </cell>
          <cell r="D11">
            <v>2932.68</v>
          </cell>
          <cell r="E11">
            <v>0</v>
          </cell>
        </row>
        <row r="12">
          <cell r="A12">
            <v>32</v>
          </cell>
          <cell r="B12" t="str">
            <v>320 </v>
          </cell>
          <cell r="C12" t="str">
            <v>COMMERCIAL REVENUES</v>
          </cell>
          <cell r="D12">
            <v>-100</v>
          </cell>
          <cell r="E12">
            <v>0</v>
          </cell>
        </row>
        <row r="13">
          <cell r="A13">
            <v>320</v>
          </cell>
          <cell r="B13" t="str">
            <v>320 </v>
          </cell>
          <cell r="C13" t="str">
            <v>Merchandising</v>
          </cell>
          <cell r="D13">
            <v>-100</v>
          </cell>
          <cell r="E13">
            <v>0</v>
          </cell>
        </row>
        <row r="14">
          <cell r="A14">
            <v>3200</v>
          </cell>
          <cell r="B14" t="str">
            <v>320 </v>
          </cell>
          <cell r="C14" t="str">
            <v>Sales of Merchandising</v>
          </cell>
          <cell r="D14">
            <v>-100</v>
          </cell>
          <cell r="E14">
            <v>0</v>
          </cell>
        </row>
        <row r="15">
          <cell r="A15">
            <v>322</v>
          </cell>
          <cell r="B15" t="str">
            <v>320 </v>
          </cell>
          <cell r="C15" t="str">
            <v>Broadcasting</v>
          </cell>
          <cell r="D15">
            <v>0</v>
          </cell>
          <cell r="E15">
            <v>0</v>
          </cell>
        </row>
        <row r="16">
          <cell r="A16">
            <v>323</v>
          </cell>
          <cell r="B16" t="str">
            <v>320 </v>
          </cell>
          <cell r="C16" t="str">
            <v>Licensing - Royalties</v>
          </cell>
          <cell r="D16">
            <v>0</v>
          </cell>
          <cell r="E16"/>
        </row>
        <row r="17">
          <cell r="A17">
            <v>3230</v>
          </cell>
          <cell r="B17" t="str">
            <v>320 </v>
          </cell>
          <cell r="C17" t="str">
            <v>Licencing - Royalities</v>
          </cell>
          <cell r="D17">
            <v>0</v>
          </cell>
          <cell r="E17">
            <v>0</v>
          </cell>
        </row>
        <row r="18">
          <cell r="A18">
            <v>324</v>
          </cell>
          <cell r="B18" t="str">
            <v>320 </v>
          </cell>
          <cell r="C18" t="str">
            <v>Donations</v>
          </cell>
          <cell r="D18">
            <v>0</v>
          </cell>
          <cell r="E18"/>
        </row>
        <row r="19">
          <cell r="A19">
            <v>3240</v>
          </cell>
          <cell r="B19" t="str">
            <v>320 </v>
          </cell>
          <cell r="C19" t="str">
            <v>Donations</v>
          </cell>
          <cell r="D19">
            <v>0</v>
          </cell>
          <cell r="E19">
            <v>0</v>
          </cell>
        </row>
        <row r="20">
          <cell r="A20">
            <v>325</v>
          </cell>
          <cell r="B20" t="str">
            <v>320 </v>
          </cell>
          <cell r="C20" t="str">
            <v>Events Right Fees</v>
          </cell>
          <cell r="D20">
            <v>0</v>
          </cell>
          <cell r="E20"/>
        </row>
        <row r="21">
          <cell r="A21">
            <v>3250</v>
          </cell>
          <cell r="B21" t="str">
            <v>320 </v>
          </cell>
          <cell r="C21" t="str">
            <v>Events Right Fees</v>
          </cell>
          <cell r="D21">
            <v>0</v>
          </cell>
          <cell r="E21">
            <v>0</v>
          </cell>
        </row>
        <row r="22">
          <cell r="A22">
            <v>33</v>
          </cell>
          <cell r="B22" t="str">
            <v>330 </v>
          </cell>
          <cell r="C22" t="str">
            <v>COMPETITIONS REVENUES</v>
          </cell>
          <cell r="D22">
            <v>25000</v>
          </cell>
          <cell r="E22">
            <v>0</v>
          </cell>
        </row>
        <row r="23">
          <cell r="A23">
            <v>330</v>
          </cell>
          <cell r="B23" t="str">
            <v>330 </v>
          </cell>
          <cell r="C23" t="str">
            <v>Sanction Fees</v>
          </cell>
          <cell r="D23">
            <v>25000</v>
          </cell>
          <cell r="E23">
            <v>0</v>
          </cell>
        </row>
        <row r="24">
          <cell r="A24">
            <v>3300</v>
          </cell>
          <cell r="B24" t="str">
            <v>330 </v>
          </cell>
          <cell r="C24" t="str">
            <v>Sanction Fees</v>
          </cell>
          <cell r="D24">
            <v>25000</v>
          </cell>
          <cell r="E24">
            <v>0</v>
          </cell>
        </row>
        <row r="25">
          <cell r="A25">
            <v>3301</v>
          </cell>
          <cell r="B25" t="str">
            <v>330 </v>
          </cell>
          <cell r="C25" t="str">
            <v>Bid Fees</v>
          </cell>
          <cell r="D25">
            <v>0</v>
          </cell>
          <cell r="E25">
            <v>0</v>
          </cell>
        </row>
        <row r="26">
          <cell r="A26">
            <v>3302</v>
          </cell>
          <cell r="B26" t="str">
            <v>330 </v>
          </cell>
          <cell r="C26" t="str">
            <v>Deposit/Performance Bond</v>
          </cell>
          <cell r="D26">
            <v>0</v>
          </cell>
          <cell r="E26">
            <v>0</v>
          </cell>
        </row>
        <row r="27">
          <cell r="A27">
            <v>332</v>
          </cell>
          <cell r="B27" t="str">
            <v>330 </v>
          </cell>
          <cell r="C27" t="str">
            <v>Sales of Medals</v>
          </cell>
          <cell r="D27">
            <v>0</v>
          </cell>
          <cell r="E27">
            <v>0</v>
          </cell>
        </row>
        <row r="28">
          <cell r="A28">
            <v>3320</v>
          </cell>
          <cell r="B28" t="str">
            <v>330 </v>
          </cell>
          <cell r="C28" t="str">
            <v>FAI medals (production/services)</v>
          </cell>
          <cell r="D28">
            <v>0</v>
          </cell>
          <cell r="E28">
            <v>0</v>
          </cell>
        </row>
        <row r="29">
          <cell r="A29">
            <v>3321</v>
          </cell>
          <cell r="B29" t="str">
            <v>330 </v>
          </cell>
          <cell r="C29" t="str">
            <v>Commission Medals (production/services)</v>
          </cell>
          <cell r="D29">
            <v>0</v>
          </cell>
          <cell r="E29">
            <v>0</v>
          </cell>
        </row>
        <row r="30">
          <cell r="A30">
            <v>334</v>
          </cell>
          <cell r="B30" t="str">
            <v>330 </v>
          </cell>
          <cell r="C30" t="str">
            <v>Other Fees</v>
          </cell>
          <cell r="D30">
            <v>0</v>
          </cell>
          <cell r="E30">
            <v>0</v>
          </cell>
        </row>
        <row r="31">
          <cell r="A31">
            <v>3340</v>
          </cell>
          <cell r="B31" t="str">
            <v>330 </v>
          </cell>
          <cell r="C31" t="str">
            <v>Protest Fees / Appeals Fees</v>
          </cell>
          <cell r="D31">
            <v>0</v>
          </cell>
          <cell r="E31">
            <v>0</v>
          </cell>
        </row>
        <row r="32">
          <cell r="A32">
            <v>3341</v>
          </cell>
          <cell r="B32" t="str">
            <v>330 </v>
          </cell>
          <cell r="C32" t="str">
            <v>Online Contests / Ranking Lists</v>
          </cell>
          <cell r="D32">
            <v>0</v>
          </cell>
          <cell r="E32">
            <v>0</v>
          </cell>
        </row>
        <row r="33">
          <cell r="A33">
            <v>3342</v>
          </cell>
          <cell r="B33" t="str">
            <v>330 </v>
          </cell>
          <cell r="C33" t="str">
            <v>Logger / Tracker rentals</v>
          </cell>
          <cell r="D33">
            <v>0</v>
          </cell>
          <cell r="E33">
            <v>0</v>
          </cell>
        </row>
        <row r="34">
          <cell r="A34">
            <v>34</v>
          </cell>
          <cell r="B34" t="str">
            <v>360 </v>
          </cell>
          <cell r="C34" t="str">
            <v>OTHER REVENUES</v>
          </cell>
          <cell r="D34">
            <v>91516.63</v>
          </cell>
          <cell r="E34">
            <v>20000</v>
          </cell>
        </row>
        <row r="35">
          <cell r="A35">
            <v>340</v>
          </cell>
          <cell r="B35" t="str">
            <v>340 </v>
          </cell>
          <cell r="C35" t="str">
            <v>Revenue from Services (non event-related)</v>
          </cell>
          <cell r="D35">
            <v>484.22</v>
          </cell>
          <cell r="E35">
            <v>0</v>
          </cell>
        </row>
        <row r="36">
          <cell r="A36">
            <v>3400</v>
          </cell>
          <cell r="B36" t="str">
            <v>340 </v>
          </cell>
          <cell r="C36" t="str">
            <v>Revenue from Services (non event-related)</v>
          </cell>
          <cell r="D36">
            <v>34.22</v>
          </cell>
          <cell r="E36">
            <v>0</v>
          </cell>
        </row>
        <row r="37">
          <cell r="A37">
            <v>3404</v>
          </cell>
          <cell r="B37" t="str">
            <v>340 </v>
          </cell>
          <cell r="C37" t="str">
            <v>Licensing / Certification Fees</v>
          </cell>
          <cell r="D37">
            <v>450</v>
          </cell>
          <cell r="E37">
            <v>0</v>
          </cell>
        </row>
        <row r="38">
          <cell r="A38">
            <v>360</v>
          </cell>
          <cell r="B38" t="str">
            <v>360 </v>
          </cell>
          <cell r="C38" t="str">
            <v>Records &amp; Other FAI Recognitions</v>
          </cell>
          <cell r="D38">
            <v>32022.39</v>
          </cell>
          <cell r="E38">
            <v>20000</v>
          </cell>
        </row>
        <row r="39">
          <cell r="A39">
            <v>3600</v>
          </cell>
          <cell r="B39" t="str">
            <v>360 </v>
          </cell>
          <cell r="C39" t="str">
            <v>Homologation of Records</v>
          </cell>
          <cell r="D39">
            <v>31111.599999999999</v>
          </cell>
          <cell r="E39">
            <v>20000</v>
          </cell>
        </row>
        <row r="40">
          <cell r="A40">
            <v>3601</v>
          </cell>
          <cell r="B40" t="str">
            <v>360 </v>
          </cell>
          <cell r="C40" t="str">
            <v>Other FAI Performances</v>
          </cell>
          <cell r="D40">
            <v>300</v>
          </cell>
          <cell r="E40">
            <v>0</v>
          </cell>
        </row>
        <row r="41">
          <cell r="A41">
            <v>3602</v>
          </cell>
          <cell r="B41" t="str">
            <v>360 </v>
          </cell>
          <cell r="C41" t="str">
            <v>Revenues from Credit Card payments</v>
          </cell>
          <cell r="D41">
            <v>610.79</v>
          </cell>
          <cell r="E41">
            <v>0</v>
          </cell>
        </row>
        <row r="42">
          <cell r="A42">
            <v>361</v>
          </cell>
          <cell r="B42" t="str">
            <v>360 </v>
          </cell>
          <cell r="C42" t="str">
            <v>MSI Rental Incomes</v>
          </cell>
          <cell r="D42">
            <v>0</v>
          </cell>
          <cell r="E42">
            <v>0</v>
          </cell>
        </row>
        <row r="43">
          <cell r="A43">
            <v>3611</v>
          </cell>
          <cell r="B43" t="str">
            <v>360 </v>
          </cell>
          <cell r="C43" t="str">
            <v>Dissolution Provision Building MSI</v>
          </cell>
          <cell r="D43">
            <v>0</v>
          </cell>
          <cell r="E43">
            <v>0</v>
          </cell>
        </row>
        <row r="44">
          <cell r="A44">
            <v>362</v>
          </cell>
          <cell r="B44" t="str">
            <v>320 </v>
          </cell>
          <cell r="C44" t="str">
            <v>Sponsoring &amp; Partnerships</v>
          </cell>
          <cell r="D44">
            <v>21158.69</v>
          </cell>
          <cell r="E44">
            <v>0</v>
          </cell>
        </row>
        <row r="45">
          <cell r="A45">
            <v>3620</v>
          </cell>
          <cell r="B45" t="str">
            <v>360 </v>
          </cell>
          <cell r="C45" t="str">
            <v>Sponsoring &amp; Partnerships</v>
          </cell>
          <cell r="D45">
            <v>21158.69</v>
          </cell>
          <cell r="E45">
            <v>0</v>
          </cell>
        </row>
        <row r="46">
          <cell r="A46">
            <v>363</v>
          </cell>
          <cell r="B46" t="str">
            <v>360 </v>
          </cell>
          <cell r="C46" t="str">
            <v>Sports Subsidies</v>
          </cell>
          <cell r="D46">
            <v>31398.400000000001</v>
          </cell>
          <cell r="E46">
            <v>0</v>
          </cell>
        </row>
        <row r="47">
          <cell r="A47">
            <v>3630</v>
          </cell>
          <cell r="B47" t="str">
            <v>360 </v>
          </cell>
          <cell r="C47" t="str">
            <v>Sports Subsidies</v>
          </cell>
          <cell r="D47">
            <v>31398.400000000001</v>
          </cell>
          <cell r="E47">
            <v>0</v>
          </cell>
        </row>
        <row r="48">
          <cell r="A48">
            <v>366</v>
          </cell>
          <cell r="B48" t="str">
            <v>360 </v>
          </cell>
          <cell r="C48" t="str">
            <v>Other Income</v>
          </cell>
          <cell r="D48">
            <v>6452.93</v>
          </cell>
          <cell r="E48">
            <v>0</v>
          </cell>
        </row>
        <row r="49">
          <cell r="A49">
            <v>3660</v>
          </cell>
          <cell r="B49" t="str">
            <v>360 </v>
          </cell>
          <cell r="C49" t="str">
            <v>Other Income</v>
          </cell>
          <cell r="D49">
            <v>4773.55</v>
          </cell>
          <cell r="E49">
            <v>0</v>
          </cell>
        </row>
        <row r="50">
          <cell r="A50">
            <v>3661</v>
          </cell>
          <cell r="B50" t="str">
            <v>360 </v>
          </cell>
          <cell r="C50" t="str">
            <v>Reimbursement Postage</v>
          </cell>
          <cell r="D50">
            <v>534.38</v>
          </cell>
          <cell r="E50">
            <v>0</v>
          </cell>
        </row>
        <row r="51">
          <cell r="A51">
            <v>3680</v>
          </cell>
          <cell r="B51" t="str">
            <v>360 </v>
          </cell>
          <cell r="C51" t="str">
            <v>FAI Medals (non-sport event related)</v>
          </cell>
          <cell r="D51">
            <v>1145</v>
          </cell>
          <cell r="E51">
            <v>0</v>
          </cell>
        </row>
        <row r="52">
          <cell r="A52">
            <v>37</v>
          </cell>
          <cell r="B52" t="str">
            <v>370 </v>
          </cell>
          <cell r="C52" t="str">
            <v>GOODS ON OWN ACCOUNT</v>
          </cell>
          <cell r="D52">
            <v>0</v>
          </cell>
          <cell r="E52">
            <v>0</v>
          </cell>
        </row>
        <row r="53">
          <cell r="A53">
            <v>3700</v>
          </cell>
          <cell r="B53" t="str">
            <v>370 </v>
          </cell>
          <cell r="C53" t="str">
            <v>Goods on Own Account</v>
          </cell>
          <cell r="D53">
            <v>0</v>
          </cell>
          <cell r="E53">
            <v>0</v>
          </cell>
        </row>
        <row r="54">
          <cell r="A54">
            <v>3710</v>
          </cell>
          <cell r="B54" t="str">
            <v>370 </v>
          </cell>
          <cell r="C54" t="str">
            <v>Internal Consumption</v>
          </cell>
          <cell r="D54">
            <v>0</v>
          </cell>
          <cell r="E54">
            <v>0</v>
          </cell>
        </row>
        <row r="55">
          <cell r="A55">
            <v>38</v>
          </cell>
          <cell r="B55" t="str">
            <v>380 </v>
          </cell>
          <cell r="C55" t="str">
            <v>REDUCTION IN EARNINGS</v>
          </cell>
          <cell r="D55">
            <v>-32719.99</v>
          </cell>
          <cell r="E55">
            <v>0</v>
          </cell>
        </row>
        <row r="56">
          <cell r="A56">
            <v>3800</v>
          </cell>
          <cell r="B56" t="str">
            <v>380 </v>
          </cell>
          <cell r="C56" t="str">
            <v>Allowance</v>
          </cell>
          <cell r="D56">
            <v>-297.88</v>
          </cell>
          <cell r="E56">
            <v>0</v>
          </cell>
        </row>
        <row r="57">
          <cell r="A57">
            <v>3804</v>
          </cell>
          <cell r="B57" t="str">
            <v>380 </v>
          </cell>
          <cell r="C57" t="str">
            <v>Collection Expense</v>
          </cell>
          <cell r="D57">
            <v>0</v>
          </cell>
          <cell r="E57">
            <v>0</v>
          </cell>
        </row>
        <row r="58">
          <cell r="A58">
            <v>3805</v>
          </cell>
          <cell r="B58" t="str">
            <v>380 </v>
          </cell>
          <cell r="C58" t="str">
            <v>Losses receivables, change in value adjustments</v>
          </cell>
          <cell r="D58">
            <v>-32422.11</v>
          </cell>
          <cell r="E58">
            <v>0</v>
          </cell>
        </row>
        <row r="59">
          <cell r="A59">
            <v>3806</v>
          </cell>
          <cell r="B59" t="str">
            <v>380 </v>
          </cell>
          <cell r="C59" t="str">
            <v>Loss on loans</v>
          </cell>
          <cell r="D59">
            <v>0</v>
          </cell>
          <cell r="E59">
            <v>0</v>
          </cell>
        </row>
        <row r="60">
          <cell r="A60">
            <v>39</v>
          </cell>
          <cell r="B60" t="str">
            <v>390 </v>
          </cell>
          <cell r="C60" t="str">
            <v>INVENTORY CHANGE</v>
          </cell>
          <cell r="D60">
            <v>0</v>
          </cell>
          <cell r="E60">
            <v>0</v>
          </cell>
        </row>
        <row r="61">
          <cell r="A61">
            <v>3900</v>
          </cell>
          <cell r="B61" t="str">
            <v>390 </v>
          </cell>
          <cell r="C61" t="str">
            <v>Inventory Change Unfinished Goods</v>
          </cell>
          <cell r="D61">
            <v>0</v>
          </cell>
          <cell r="E61">
            <v>0</v>
          </cell>
        </row>
        <row r="62">
          <cell r="A62">
            <v>3901</v>
          </cell>
          <cell r="B62" t="str">
            <v>390 </v>
          </cell>
          <cell r="C62" t="str">
            <v>Inventory Change Finished Goods</v>
          </cell>
          <cell r="D62">
            <v>0</v>
          </cell>
          <cell r="E62">
            <v>0</v>
          </cell>
        </row>
        <row r="63">
          <cell r="A63">
            <v>3904</v>
          </cell>
          <cell r="B63" t="str">
            <v>390 </v>
          </cell>
          <cell r="C63" t="str">
            <v>Inventory Change Uncharged Services</v>
          </cell>
          <cell r="D63">
            <v>0</v>
          </cell>
          <cell r="E63">
            <v>0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 t="str">
            <v>EXPENSES</v>
          </cell>
          <cell r="D65">
            <v>-1197747.68</v>
          </cell>
          <cell r="E65">
            <v>-1055359</v>
          </cell>
        </row>
        <row r="66">
          <cell r="A66">
            <v>4</v>
          </cell>
          <cell r="B66" t="str">
            <v>400 </v>
          </cell>
          <cell r="C66" t="str">
            <v>DIRECT EXPENSES</v>
          </cell>
          <cell r="D66">
            <v>-5510.9000000000005</v>
          </cell>
          <cell r="E66">
            <v>0</v>
          </cell>
        </row>
        <row r="67">
          <cell r="A67">
            <v>40</v>
          </cell>
          <cell r="B67" t="str">
            <v>400 </v>
          </cell>
          <cell r="C67" t="str">
            <v>EXPENSES FOR PRODUCTION</v>
          </cell>
          <cell r="D67">
            <v>0</v>
          </cell>
          <cell r="E67">
            <v>0</v>
          </cell>
        </row>
        <row r="68">
          <cell r="A68">
            <v>4000</v>
          </cell>
          <cell r="B68" t="str">
            <v>400 </v>
          </cell>
          <cell r="C68" t="str">
            <v>Expenses for Production</v>
          </cell>
          <cell r="D68">
            <v>0</v>
          </cell>
          <cell r="E68">
            <v>0</v>
          </cell>
        </row>
        <row r="69">
          <cell r="A69">
            <v>42</v>
          </cell>
          <cell r="B69" t="str">
            <v>420 </v>
          </cell>
          <cell r="C69" t="str">
            <v>Expenses Merchandising &amp; Other</v>
          </cell>
          <cell r="D69">
            <v>0</v>
          </cell>
          <cell r="E69">
            <v>0</v>
          </cell>
        </row>
        <row r="70">
          <cell r="A70">
            <v>4200</v>
          </cell>
          <cell r="B70" t="str">
            <v>420 </v>
          </cell>
          <cell r="C70" t="str">
            <v>Expenses FAI Merchandising &amp; Other</v>
          </cell>
          <cell r="D70">
            <v>0</v>
          </cell>
          <cell r="E70">
            <v>0</v>
          </cell>
        </row>
        <row r="71">
          <cell r="A71">
            <v>4201</v>
          </cell>
          <cell r="B71" t="str">
            <v>420 </v>
          </cell>
          <cell r="C71" t="str">
            <v>Expenses ASC Merchandising &amp; Other</v>
          </cell>
          <cell r="D71">
            <v>0</v>
          </cell>
          <cell r="E71">
            <v>0</v>
          </cell>
        </row>
        <row r="72">
          <cell r="A72">
            <v>46</v>
          </cell>
          <cell r="B72" t="str">
            <v>460 </v>
          </cell>
          <cell r="C72" t="str">
            <v>Expenses for Services</v>
          </cell>
          <cell r="D72">
            <v>-7240.1100000000006</v>
          </cell>
          <cell r="E72">
            <v>0</v>
          </cell>
        </row>
        <row r="73">
          <cell r="A73">
            <v>460</v>
          </cell>
          <cell r="B73" t="str">
            <v>460 </v>
          </cell>
          <cell r="C73" t="str">
            <v>Expenses for FAI Events (Cat1, Cat2, Other)</v>
          </cell>
          <cell r="D73">
            <v>-3865.09</v>
          </cell>
          <cell r="E73">
            <v>0</v>
          </cell>
        </row>
        <row r="74">
          <cell r="A74">
            <v>4600</v>
          </cell>
          <cell r="B74" t="str">
            <v>440 </v>
          </cell>
          <cell r="C74" t="str">
            <v>FAI Medals</v>
          </cell>
          <cell r="D74">
            <v>-3865.09</v>
          </cell>
          <cell r="E74">
            <v>0</v>
          </cell>
        </row>
        <row r="75">
          <cell r="A75">
            <v>4601</v>
          </cell>
          <cell r="B75" t="str">
            <v>440 </v>
          </cell>
          <cell r="C75" t="str">
            <v>Commission Medals/Diploma</v>
          </cell>
          <cell r="D75">
            <v>0</v>
          </cell>
          <cell r="E75">
            <v>0</v>
          </cell>
        </row>
        <row r="76">
          <cell r="A76">
            <v>4602</v>
          </cell>
          <cell r="B76" t="str">
            <v>440 </v>
          </cell>
          <cell r="C76" t="str">
            <v>Commission Services (Juries)</v>
          </cell>
          <cell r="D76">
            <v>0</v>
          </cell>
          <cell r="E76">
            <v>0</v>
          </cell>
        </row>
        <row r="77">
          <cell r="A77">
            <v>4603</v>
          </cell>
          <cell r="B77" t="str">
            <v>440 </v>
          </cell>
          <cell r="C77" t="str">
            <v>Commission Services (Judges)</v>
          </cell>
          <cell r="D77">
            <v>0</v>
          </cell>
          <cell r="E77">
            <v>0</v>
          </cell>
        </row>
        <row r="78">
          <cell r="A78">
            <v>4604</v>
          </cell>
          <cell r="B78" t="str">
            <v>440 </v>
          </cell>
          <cell r="C78" t="str">
            <v>Commission Services (Experts)</v>
          </cell>
          <cell r="D78">
            <v>0</v>
          </cell>
          <cell r="E78">
            <v>0</v>
          </cell>
        </row>
        <row r="79">
          <cell r="A79">
            <v>4605</v>
          </cell>
          <cell r="B79" t="str">
            <v>440 </v>
          </cell>
          <cell r="C79" t="str">
            <v>FAI Secretariat Services</v>
          </cell>
          <cell r="D79">
            <v>0</v>
          </cell>
          <cell r="E79">
            <v>0</v>
          </cell>
        </row>
        <row r="80">
          <cell r="A80">
            <v>461</v>
          </cell>
          <cell r="B80" t="str">
            <v>461 </v>
          </cell>
          <cell r="C80" t="str">
            <v>Expenses for external services</v>
          </cell>
          <cell r="D80">
            <v>-3375.02</v>
          </cell>
          <cell r="E80">
            <v>0</v>
          </cell>
        </row>
        <row r="81">
          <cell r="A81">
            <v>4610</v>
          </cell>
          <cell r="B81" t="str">
            <v>461 </v>
          </cell>
          <cell r="C81" t="str">
            <v>External Services</v>
          </cell>
          <cell r="D81">
            <v>-3375.02</v>
          </cell>
          <cell r="E81">
            <v>0</v>
          </cell>
        </row>
        <row r="82">
          <cell r="A82">
            <v>47</v>
          </cell>
          <cell r="B82" t="str">
            <v>470 </v>
          </cell>
          <cell r="C82" t="str">
            <v>Competition expenses</v>
          </cell>
          <cell r="D82">
            <v>1729.21</v>
          </cell>
          <cell r="E82">
            <v>0</v>
          </cell>
        </row>
        <row r="83">
          <cell r="A83">
            <v>4742</v>
          </cell>
          <cell r="B83" t="str">
            <v>470 </v>
          </cell>
          <cell r="C83" t="str">
            <v>Expenses of FAI Officers</v>
          </cell>
          <cell r="D83">
            <v>1729.21</v>
          </cell>
          <cell r="E83">
            <v>0</v>
          </cell>
        </row>
        <row r="84">
          <cell r="A84">
            <v>4743</v>
          </cell>
          <cell r="B84" t="str">
            <v>470 </v>
          </cell>
          <cell r="C84" t="str">
            <v>Expenses of Juries</v>
          </cell>
          <cell r="D84">
            <v>0</v>
          </cell>
          <cell r="E84">
            <v>0</v>
          </cell>
        </row>
        <row r="85">
          <cell r="A85">
            <v>4744</v>
          </cell>
          <cell r="B85" t="str">
            <v>470 </v>
          </cell>
          <cell r="C85" t="str">
            <v>Expenses of Judges</v>
          </cell>
          <cell r="D85">
            <v>0</v>
          </cell>
          <cell r="E85">
            <v>0</v>
          </cell>
        </row>
        <row r="86">
          <cell r="A86">
            <v>48</v>
          </cell>
          <cell r="B86" t="str">
            <v>480 </v>
          </cell>
          <cell r="C86" t="str">
            <v>INVENTORY CHANGE LOSS OF MATERIAL</v>
          </cell>
          <cell r="D86">
            <v>0</v>
          </cell>
          <cell r="E86">
            <v>0</v>
          </cell>
        </row>
        <row r="87">
          <cell r="A87">
            <v>4800</v>
          </cell>
          <cell r="B87" t="str">
            <v>480 </v>
          </cell>
          <cell r="C87" t="str">
            <v>Inventory Change Trade</v>
          </cell>
          <cell r="D87">
            <v>0</v>
          </cell>
          <cell r="E87">
            <v>0</v>
          </cell>
        </row>
        <row r="88">
          <cell r="A88">
            <v>4880</v>
          </cell>
          <cell r="B88" t="str">
            <v>480 </v>
          </cell>
          <cell r="C88" t="str">
            <v>Losses of Material</v>
          </cell>
          <cell r="D88">
            <v>0</v>
          </cell>
          <cell r="E88">
            <v>0</v>
          </cell>
        </row>
        <row r="89">
          <cell r="A89">
            <v>5</v>
          </cell>
          <cell r="B89" t="str">
            <v>500 </v>
          </cell>
          <cell r="C89" t="str">
            <v>PERSONNEL COSTS</v>
          </cell>
          <cell r="D89">
            <v>-627955.90999999992</v>
          </cell>
          <cell r="E89">
            <v>-690000</v>
          </cell>
        </row>
        <row r="90">
          <cell r="A90">
            <v>54</v>
          </cell>
          <cell r="B90" t="str">
            <v>500 </v>
          </cell>
          <cell r="C90" t="str">
            <v>Wage Costs</v>
          </cell>
          <cell r="D90">
            <v>-501208.57999999996</v>
          </cell>
          <cell r="E90">
            <v>-568000</v>
          </cell>
        </row>
        <row r="91">
          <cell r="A91">
            <v>5400</v>
          </cell>
          <cell r="B91" t="str">
            <v>500 </v>
          </cell>
          <cell r="C91" t="str">
            <v>Wages</v>
          </cell>
          <cell r="D91">
            <v>-621333.82999999996</v>
          </cell>
          <cell r="E91">
            <v>-568000</v>
          </cell>
        </row>
        <row r="92">
          <cell r="A92">
            <v>5401</v>
          </cell>
          <cell r="B92" t="str">
            <v>500 </v>
          </cell>
          <cell r="C92" t="str">
            <v>Gratification</v>
          </cell>
          <cell r="D92">
            <v>0</v>
          </cell>
          <cell r="E92">
            <v>0</v>
          </cell>
        </row>
        <row r="93">
          <cell r="A93">
            <v>5402</v>
          </cell>
          <cell r="B93" t="str">
            <v>500 </v>
          </cell>
          <cell r="C93" t="str">
            <v>Profit Sharing</v>
          </cell>
          <cell r="D93">
            <v>0</v>
          </cell>
          <cell r="E93">
            <v>0</v>
          </cell>
        </row>
        <row r="94">
          <cell r="A94">
            <v>5403</v>
          </cell>
          <cell r="B94" t="str">
            <v>500 </v>
          </cell>
          <cell r="C94" t="str">
            <v>Bonus</v>
          </cell>
          <cell r="D94">
            <v>0</v>
          </cell>
          <cell r="E94">
            <v>0</v>
          </cell>
        </row>
        <row r="95">
          <cell r="A95">
            <v>5405</v>
          </cell>
          <cell r="B95" t="str">
            <v>500 </v>
          </cell>
          <cell r="C95" t="str">
            <v>Benefits from Social Insurance</v>
          </cell>
          <cell r="D95">
            <v>0</v>
          </cell>
          <cell r="E95">
            <v>0</v>
          </cell>
        </row>
        <row r="96">
          <cell r="A96">
            <v>5406</v>
          </cell>
          <cell r="B96" t="str">
            <v>500 </v>
          </cell>
          <cell r="C96" t="str">
            <v>Short-time work compensation</v>
          </cell>
          <cell r="D96">
            <v>120125.25</v>
          </cell>
          <cell r="E96">
            <v>0</v>
          </cell>
        </row>
        <row r="97">
          <cell r="A97">
            <v>57</v>
          </cell>
          <cell r="B97" t="str">
            <v>570 </v>
          </cell>
          <cell r="C97" t="str">
            <v>SOCIAL INSURANCE COSTS </v>
          </cell>
          <cell r="D97">
            <v>-126293.07999999999</v>
          </cell>
          <cell r="E97">
            <v>-122000</v>
          </cell>
        </row>
        <row r="98">
          <cell r="A98">
            <v>5700</v>
          </cell>
          <cell r="B98" t="str">
            <v>570 </v>
          </cell>
          <cell r="C98" t="str">
            <v>AHV, IV, EO, ALV</v>
          </cell>
          <cell r="D98">
            <v>-58231.3</v>
          </cell>
          <cell r="E98">
            <v>-122000</v>
          </cell>
        </row>
        <row r="99">
          <cell r="A99">
            <v>5710</v>
          </cell>
          <cell r="B99" t="str">
            <v>570 </v>
          </cell>
          <cell r="C99" t="str">
            <v>FAK</v>
          </cell>
          <cell r="D99">
            <v>-20839.55</v>
          </cell>
          <cell r="E99">
            <v>0</v>
          </cell>
        </row>
        <row r="100">
          <cell r="A100">
            <v>5720</v>
          </cell>
          <cell r="B100" t="str">
            <v>570 </v>
          </cell>
          <cell r="C100" t="str">
            <v>Pension Fund</v>
          </cell>
          <cell r="D100">
            <v>-38435.9</v>
          </cell>
          <cell r="E100">
            <v>0</v>
          </cell>
        </row>
        <row r="101">
          <cell r="A101">
            <v>5730</v>
          </cell>
          <cell r="B101" t="str">
            <v>570 </v>
          </cell>
          <cell r="C101" t="str">
            <v>Accident Insurance</v>
          </cell>
          <cell r="D101">
            <v>-5365.45</v>
          </cell>
          <cell r="E101">
            <v>0</v>
          </cell>
        </row>
        <row r="102">
          <cell r="A102">
            <v>5740</v>
          </cell>
          <cell r="B102" t="str">
            <v>570 </v>
          </cell>
          <cell r="C102" t="str">
            <v>Sick Pay Insurance</v>
          </cell>
          <cell r="D102">
            <v>-3855.15</v>
          </cell>
          <cell r="E102">
            <v>0</v>
          </cell>
        </row>
        <row r="103">
          <cell r="A103">
            <v>5790</v>
          </cell>
          <cell r="B103" t="str">
            <v>570 </v>
          </cell>
          <cell r="C103" t="str">
            <v>Withholding Tax</v>
          </cell>
          <cell r="D103">
            <v>434.27</v>
          </cell>
          <cell r="E103">
            <v>0</v>
          </cell>
        </row>
        <row r="104">
          <cell r="A104">
            <v>58</v>
          </cell>
          <cell r="B104" t="str">
            <v>580 </v>
          </cell>
          <cell r="C104" t="str">
            <v>OTHER PERSONNEL COSTS</v>
          </cell>
          <cell r="D104">
            <v>-454.25</v>
          </cell>
          <cell r="E104">
            <v>0</v>
          </cell>
        </row>
        <row r="105">
          <cell r="A105">
            <v>5800</v>
          </cell>
          <cell r="B105" t="str">
            <v>580 </v>
          </cell>
          <cell r="C105" t="str">
            <v>Recruiting</v>
          </cell>
          <cell r="D105">
            <v>0</v>
          </cell>
          <cell r="E105">
            <v>0</v>
          </cell>
        </row>
        <row r="106">
          <cell r="A106">
            <v>5810</v>
          </cell>
          <cell r="B106" t="str">
            <v>580 </v>
          </cell>
          <cell r="C106" t="str">
            <v>Education and training</v>
          </cell>
          <cell r="D106">
            <v>0</v>
          </cell>
          <cell r="E106">
            <v>0</v>
          </cell>
        </row>
        <row r="107">
          <cell r="A107">
            <v>5820</v>
          </cell>
          <cell r="B107" t="str">
            <v>580 </v>
          </cell>
          <cell r="C107" t="str">
            <v>Effective Expenses</v>
          </cell>
          <cell r="D107">
            <v>0</v>
          </cell>
          <cell r="E107">
            <v>0</v>
          </cell>
        </row>
        <row r="108">
          <cell r="A108">
            <v>5830</v>
          </cell>
          <cell r="B108" t="str">
            <v>580 </v>
          </cell>
          <cell r="C108" t="str">
            <v>Lump-sum Expenses</v>
          </cell>
          <cell r="D108">
            <v>0</v>
          </cell>
          <cell r="E108">
            <v>0</v>
          </cell>
        </row>
        <row r="109">
          <cell r="A109">
            <v>5840</v>
          </cell>
          <cell r="B109" t="str">
            <v>580 </v>
          </cell>
          <cell r="C109" t="str">
            <v>Internal Food / Beverages</v>
          </cell>
          <cell r="D109">
            <v>-408.75</v>
          </cell>
          <cell r="E109">
            <v>0</v>
          </cell>
        </row>
        <row r="110">
          <cell r="A110">
            <v>5880</v>
          </cell>
          <cell r="B110" t="str">
            <v>580 </v>
          </cell>
          <cell r="C110" t="str">
            <v>Other personnel expenses</v>
          </cell>
          <cell r="D110">
            <v>-45.5</v>
          </cell>
          <cell r="E110">
            <v>0</v>
          </cell>
        </row>
        <row r="111">
          <cell r="A111">
            <v>5890</v>
          </cell>
          <cell r="B111" t="str">
            <v>580 </v>
          </cell>
          <cell r="C111" t="str">
            <v>Private Part Personal Costs</v>
          </cell>
          <cell r="D111">
            <v>0</v>
          </cell>
          <cell r="E111">
            <v>0</v>
          </cell>
        </row>
        <row r="112">
          <cell r="A112">
            <v>5895</v>
          </cell>
          <cell r="B112" t="str">
            <v>580 </v>
          </cell>
          <cell r="C112" t="str">
            <v>Provision on Annual Leave</v>
          </cell>
          <cell r="D112">
            <v>0</v>
          </cell>
          <cell r="E112">
            <v>0</v>
          </cell>
        </row>
        <row r="113">
          <cell r="A113">
            <v>59</v>
          </cell>
          <cell r="B113" t="str">
            <v>590 </v>
          </cell>
          <cell r="C113" t="str">
            <v>EXTERNAL SERVICES</v>
          </cell>
          <cell r="D113">
            <v>0</v>
          </cell>
          <cell r="E113">
            <v>0</v>
          </cell>
        </row>
        <row r="114">
          <cell r="A114">
            <v>5900</v>
          </cell>
          <cell r="B114" t="str">
            <v>590 </v>
          </cell>
          <cell r="C114" t="str">
            <v>External Services</v>
          </cell>
          <cell r="D114">
            <v>0</v>
          </cell>
          <cell r="E114">
            <v>0</v>
          </cell>
        </row>
        <row r="115">
          <cell r="A115">
            <v>6</v>
          </cell>
          <cell r="B115" t="str">
            <v>600 </v>
          </cell>
          <cell r="C115" t="str">
            <v>OTHER OPERATING EXPENSES / DEPRECIATION AND AMORTISATION / FINANCIAL PROFIT</v>
          </cell>
          <cell r="D115">
            <v>-570614.86</v>
          </cell>
          <cell r="E115">
            <v>-365359</v>
          </cell>
        </row>
        <row r="116">
          <cell r="A116">
            <v>60</v>
          </cell>
          <cell r="B116" t="str">
            <v>600 </v>
          </cell>
          <cell r="C116" t="str">
            <v>HOUSING COSTS</v>
          </cell>
          <cell r="D116">
            <v>-51759.360000000008</v>
          </cell>
          <cell r="E116">
            <v>-53628</v>
          </cell>
        </row>
        <row r="117">
          <cell r="A117">
            <v>600</v>
          </cell>
          <cell r="B117" t="str">
            <v>600 </v>
          </cell>
          <cell r="C117" t="str">
            <v>Building Costs</v>
          </cell>
          <cell r="D117">
            <v>-51759.360000000008</v>
          </cell>
          <cell r="E117">
            <v>-53628</v>
          </cell>
        </row>
        <row r="118">
          <cell r="A118">
            <v>6000</v>
          </cell>
          <cell r="B118" t="str">
            <v>600 </v>
          </cell>
          <cell r="C118" t="str">
            <v>PPE Costs</v>
          </cell>
          <cell r="D118">
            <v>-42617.83</v>
          </cell>
          <cell r="E118">
            <v>-50508</v>
          </cell>
        </row>
        <row r="119">
          <cell r="A119">
            <v>6030</v>
          </cell>
          <cell r="B119" t="str">
            <v>600 </v>
          </cell>
          <cell r="C119" t="str">
            <v>Other property related</v>
          </cell>
          <cell r="D119">
            <v>-4201.91</v>
          </cell>
          <cell r="E119">
            <v>0</v>
          </cell>
        </row>
        <row r="120">
          <cell r="A120">
            <v>6040</v>
          </cell>
          <cell r="B120" t="str">
            <v>600 </v>
          </cell>
          <cell r="C120" t="str">
            <v>Cleaning</v>
          </cell>
          <cell r="D120">
            <v>-4939.62</v>
          </cell>
          <cell r="E120">
            <v>-3120</v>
          </cell>
        </row>
        <row r="121">
          <cell r="A121">
            <v>6090</v>
          </cell>
          <cell r="B121" t="str">
            <v>600 </v>
          </cell>
          <cell r="C121" t="str">
            <v>Private Part Housing Costs</v>
          </cell>
          <cell r="D121">
            <v>0</v>
          </cell>
          <cell r="E121">
            <v>0</v>
          </cell>
        </row>
        <row r="122">
          <cell r="A122">
            <v>6095</v>
          </cell>
          <cell r="B122" t="str">
            <v>600 </v>
          </cell>
          <cell r="C122" t="str">
            <v>Provision MSI</v>
          </cell>
          <cell r="D122">
            <v>0</v>
          </cell>
          <cell r="E122">
            <v>0</v>
          </cell>
        </row>
        <row r="123">
          <cell r="A123">
            <v>61</v>
          </cell>
          <cell r="B123" t="str">
            <v>610 </v>
          </cell>
          <cell r="C123" t="str">
            <v>MAINTENANCE, REPAIR, REPLACEMENT AND LEASING OF TANGIBLE ASSETS</v>
          </cell>
          <cell r="D123">
            <v>-118.29</v>
          </cell>
          <cell r="E123">
            <v>0</v>
          </cell>
        </row>
        <row r="124">
          <cell r="A124">
            <v>6130</v>
          </cell>
          <cell r="B124" t="str">
            <v>610 </v>
          </cell>
          <cell r="C124" t="str">
            <v>Maintenance and Replacement Office Furnitures</v>
          </cell>
          <cell r="D124">
            <v>-118.29</v>
          </cell>
          <cell r="E124">
            <v>0</v>
          </cell>
        </row>
        <row r="125">
          <cell r="A125">
            <v>6160</v>
          </cell>
          <cell r="B125" t="str">
            <v>610 </v>
          </cell>
          <cell r="C125" t="str">
            <v>Leasing</v>
          </cell>
          <cell r="D125">
            <v>0</v>
          </cell>
          <cell r="E125">
            <v>0</v>
          </cell>
        </row>
        <row r="126">
          <cell r="A126">
            <v>62</v>
          </cell>
          <cell r="B126" t="str">
            <v>620 </v>
          </cell>
          <cell r="C126" t="str">
            <v>VEHICLE AND TRANSPORTATION EXPENSES</v>
          </cell>
          <cell r="D126">
            <v>0</v>
          </cell>
          <cell r="E126">
            <v>0</v>
          </cell>
        </row>
        <row r="127">
          <cell r="A127">
            <v>6200</v>
          </cell>
          <cell r="B127" t="str">
            <v>620 </v>
          </cell>
          <cell r="C127" t="str">
            <v>Repair, Service, Cleaning Vehicles</v>
          </cell>
          <cell r="D127">
            <v>0</v>
          </cell>
          <cell r="E127">
            <v>0</v>
          </cell>
        </row>
        <row r="128">
          <cell r="A128">
            <v>6210</v>
          </cell>
          <cell r="B128" t="str">
            <v>620 </v>
          </cell>
          <cell r="C128" t="str">
            <v>Fuel</v>
          </cell>
          <cell r="D128">
            <v>0</v>
          </cell>
          <cell r="E128">
            <v>0</v>
          </cell>
        </row>
        <row r="129">
          <cell r="A129">
            <v>6220</v>
          </cell>
          <cell r="B129" t="str">
            <v>620 </v>
          </cell>
          <cell r="C129" t="str">
            <v>Insurance Vehicles</v>
          </cell>
          <cell r="D129">
            <v>0</v>
          </cell>
          <cell r="E129">
            <v>0</v>
          </cell>
        </row>
        <row r="130">
          <cell r="A130">
            <v>6230</v>
          </cell>
          <cell r="B130" t="str">
            <v>620 </v>
          </cell>
          <cell r="C130" t="str">
            <v>Transport Charges, Fees, Charges</v>
          </cell>
          <cell r="D130">
            <v>0</v>
          </cell>
          <cell r="E130">
            <v>0</v>
          </cell>
        </row>
        <row r="131">
          <cell r="A131">
            <v>6260</v>
          </cell>
          <cell r="B131" t="str">
            <v>620 </v>
          </cell>
          <cell r="C131" t="str">
            <v>Vehicle Leasing</v>
          </cell>
          <cell r="D131">
            <v>0</v>
          </cell>
          <cell r="E131">
            <v>0</v>
          </cell>
        </row>
        <row r="132">
          <cell r="A132">
            <v>6270</v>
          </cell>
          <cell r="B132" t="str">
            <v>620 </v>
          </cell>
          <cell r="C132" t="str">
            <v>Private Part Vehicles</v>
          </cell>
          <cell r="D132">
            <v>0</v>
          </cell>
          <cell r="E132">
            <v>0</v>
          </cell>
        </row>
        <row r="133">
          <cell r="A133">
            <v>6280</v>
          </cell>
          <cell r="B133" t="str">
            <v>620 </v>
          </cell>
          <cell r="C133" t="str">
            <v>Logistics</v>
          </cell>
          <cell r="D133">
            <v>0</v>
          </cell>
          <cell r="E133">
            <v>0</v>
          </cell>
        </row>
        <row r="134">
          <cell r="A134">
            <v>63</v>
          </cell>
          <cell r="B134" t="str">
            <v>630 </v>
          </cell>
          <cell r="C134" t="str">
            <v>INSURANCE</v>
          </cell>
          <cell r="D134">
            <v>-24268.27</v>
          </cell>
          <cell r="E134">
            <v>-17500</v>
          </cell>
        </row>
        <row r="135">
          <cell r="A135">
            <v>6300</v>
          </cell>
          <cell r="B135" t="str">
            <v>630 </v>
          </cell>
          <cell r="C135" t="str">
            <v>Insurance</v>
          </cell>
          <cell r="D135">
            <v>-23178.27</v>
          </cell>
          <cell r="E135">
            <v>-17500</v>
          </cell>
        </row>
        <row r="136">
          <cell r="A136">
            <v>6360</v>
          </cell>
          <cell r="B136" t="str">
            <v>630 </v>
          </cell>
          <cell r="C136" t="str">
            <v>Duties</v>
          </cell>
          <cell r="D136">
            <v>-1090</v>
          </cell>
          <cell r="E136">
            <v>0</v>
          </cell>
        </row>
        <row r="137">
          <cell r="A137">
            <v>6370</v>
          </cell>
          <cell r="B137" t="str">
            <v>630 </v>
          </cell>
          <cell r="C137" t="str">
            <v>Permits</v>
          </cell>
          <cell r="D137">
            <v>0</v>
          </cell>
          <cell r="E137">
            <v>0</v>
          </cell>
        </row>
        <row r="138">
          <cell r="A138">
            <v>64</v>
          </cell>
          <cell r="B138" t="str">
            <v>640 </v>
          </cell>
          <cell r="C138" t="str">
            <v>ENERGY, WASTE</v>
          </cell>
          <cell r="D138">
            <v>-2561.52</v>
          </cell>
          <cell r="E138">
            <v>-4020</v>
          </cell>
        </row>
        <row r="139">
          <cell r="A139">
            <v>6400</v>
          </cell>
          <cell r="B139" t="str">
            <v>640 </v>
          </cell>
          <cell r="C139" t="str">
            <v>Electricity</v>
          </cell>
          <cell r="D139">
            <v>-2185.31</v>
          </cell>
          <cell r="E139">
            <v>-4020</v>
          </cell>
        </row>
        <row r="140">
          <cell r="A140">
            <v>6460</v>
          </cell>
          <cell r="B140" t="str">
            <v>640 </v>
          </cell>
          <cell r="C140" t="str">
            <v>Disposal Costs (Waste)</v>
          </cell>
          <cell r="D140">
            <v>-376.21</v>
          </cell>
          <cell r="E140">
            <v>0</v>
          </cell>
        </row>
        <row r="141">
          <cell r="A141">
            <v>65</v>
          </cell>
          <cell r="B141" t="str">
            <v>650 </v>
          </cell>
          <cell r="C141" t="str">
            <v>ADMINISTRATION AND INFORMATION TECHNOLOGY EXPENSES</v>
          </cell>
          <cell r="D141">
            <v>-281928.94</v>
          </cell>
          <cell r="E141">
            <v>-140632</v>
          </cell>
        </row>
        <row r="142">
          <cell r="A142">
            <v>650</v>
          </cell>
          <cell r="B142" t="str">
            <v>650 </v>
          </cell>
          <cell r="C142" t="str">
            <v>ADMINISTRATION EXPENSES</v>
          </cell>
          <cell r="D142">
            <v>-170487.88</v>
          </cell>
          <cell r="E142">
            <v>-84250</v>
          </cell>
        </row>
        <row r="143">
          <cell r="A143">
            <v>6500</v>
          </cell>
          <cell r="B143" t="str">
            <v>650 </v>
          </cell>
          <cell r="C143" t="str">
            <v>Office Supplies, Printing, Copies</v>
          </cell>
          <cell r="D143">
            <v>-11987.4</v>
          </cell>
          <cell r="E143">
            <v>-10000</v>
          </cell>
        </row>
        <row r="144">
          <cell r="A144">
            <v>6501</v>
          </cell>
          <cell r="B144" t="str">
            <v>650 </v>
          </cell>
          <cell r="C144" t="str">
            <v>Printed Papers</v>
          </cell>
          <cell r="D144">
            <v>0</v>
          </cell>
          <cell r="E144">
            <v>0</v>
          </cell>
        </row>
        <row r="145">
          <cell r="A145">
            <v>6503</v>
          </cell>
          <cell r="B145" t="str">
            <v>650 </v>
          </cell>
          <cell r="C145" t="str">
            <v>Literature</v>
          </cell>
          <cell r="D145">
            <v>0</v>
          </cell>
          <cell r="E145">
            <v>-5000</v>
          </cell>
        </row>
        <row r="146">
          <cell r="A146">
            <v>6510</v>
          </cell>
          <cell r="B146" t="str">
            <v>650 </v>
          </cell>
          <cell r="C146" t="str">
            <v>Telecommunications</v>
          </cell>
          <cell r="D146">
            <v>-4036.14</v>
          </cell>
          <cell r="E146">
            <v>-8000</v>
          </cell>
        </row>
        <row r="147">
          <cell r="A147">
            <v>6513</v>
          </cell>
          <cell r="B147" t="str">
            <v>650 </v>
          </cell>
          <cell r="C147" t="str">
            <v>Postage</v>
          </cell>
          <cell r="D147">
            <v>-2415.35</v>
          </cell>
          <cell r="E147">
            <v>-2250</v>
          </cell>
        </row>
        <row r="148">
          <cell r="A148">
            <v>6514</v>
          </cell>
          <cell r="B148" t="str">
            <v>650 </v>
          </cell>
          <cell r="C148" t="str">
            <v>Commissions Paypal</v>
          </cell>
          <cell r="D148">
            <v>-1330.52</v>
          </cell>
          <cell r="E148">
            <v>0</v>
          </cell>
        </row>
        <row r="149">
          <cell r="A149">
            <v>6515</v>
          </cell>
          <cell r="B149" t="str">
            <v>650 </v>
          </cell>
          <cell r="C149" t="str">
            <v>Commissions Credit Card payments</v>
          </cell>
          <cell r="D149">
            <v>-244.6</v>
          </cell>
          <cell r="E149">
            <v>0</v>
          </cell>
        </row>
        <row r="150">
          <cell r="A150">
            <v>6520</v>
          </cell>
          <cell r="B150" t="str">
            <v>650 </v>
          </cell>
          <cell r="C150" t="str">
            <v>Contribution, Donations, Scholarship etc.</v>
          </cell>
          <cell r="D150">
            <v>-6515.78</v>
          </cell>
          <cell r="E150">
            <v>-8000</v>
          </cell>
        </row>
        <row r="151">
          <cell r="A151">
            <v>6530</v>
          </cell>
          <cell r="B151" t="str">
            <v>650 </v>
          </cell>
          <cell r="C151" t="str">
            <v>Accounting Costs</v>
          </cell>
          <cell r="D151">
            <v>-78976.850000000006</v>
          </cell>
          <cell r="E151">
            <v>-25000</v>
          </cell>
        </row>
        <row r="152">
          <cell r="A152">
            <v>6531</v>
          </cell>
          <cell r="B152" t="str">
            <v>650 </v>
          </cell>
          <cell r="C152" t="str">
            <v>Management Consultancy</v>
          </cell>
          <cell r="D152">
            <v>-129.09</v>
          </cell>
          <cell r="E152">
            <v>-8000</v>
          </cell>
        </row>
        <row r="153">
          <cell r="A153">
            <v>6532</v>
          </cell>
          <cell r="B153" t="str">
            <v>650 </v>
          </cell>
          <cell r="C153" t="str">
            <v>Legal Advice</v>
          </cell>
          <cell r="D153">
            <v>-14182.14</v>
          </cell>
          <cell r="E153">
            <v>-6000</v>
          </cell>
        </row>
        <row r="154">
          <cell r="A154">
            <v>6540</v>
          </cell>
          <cell r="B154" t="str">
            <v>650 </v>
          </cell>
          <cell r="C154" t="str">
            <v>Shareholder Meetings</v>
          </cell>
          <cell r="D154">
            <v>0</v>
          </cell>
          <cell r="E154">
            <v>0</v>
          </cell>
        </row>
        <row r="155">
          <cell r="A155">
            <v>6542</v>
          </cell>
          <cell r="B155" t="str">
            <v>650 </v>
          </cell>
          <cell r="C155" t="str">
            <v>Audit Cost</v>
          </cell>
          <cell r="D155">
            <v>-50670.01</v>
          </cell>
          <cell r="E155">
            <v>-12000</v>
          </cell>
        </row>
        <row r="156">
          <cell r="A156">
            <v>6550</v>
          </cell>
          <cell r="B156" t="str">
            <v>650 </v>
          </cell>
          <cell r="C156" t="str">
            <v>Organizational Costs</v>
          </cell>
          <cell r="D156">
            <v>0</v>
          </cell>
          <cell r="E156">
            <v>0</v>
          </cell>
        </row>
        <row r="157">
          <cell r="A157">
            <v>6551</v>
          </cell>
          <cell r="B157" t="str">
            <v>650 </v>
          </cell>
          <cell r="C157" t="str">
            <v>Collection Costs</v>
          </cell>
          <cell r="D157">
            <v>0</v>
          </cell>
          <cell r="E157">
            <v>0</v>
          </cell>
        </row>
        <row r="158">
          <cell r="A158">
            <v>656</v>
          </cell>
          <cell r="B158" t="str">
            <v>650 </v>
          </cell>
          <cell r="C158" t="str">
            <v>OPERATING EXPENSES (non-sport event related)</v>
          </cell>
          <cell r="D158">
            <v>-10037.83</v>
          </cell>
          <cell r="E158">
            <v>-3000</v>
          </cell>
        </row>
        <row r="159">
          <cell r="A159">
            <v>65639</v>
          </cell>
          <cell r="B159" t="str">
            <v>650 </v>
          </cell>
          <cell r="C159" t="str">
            <v>Expenses President</v>
          </cell>
          <cell r="D159"/>
          <cell r="E159"/>
        </row>
        <row r="160">
          <cell r="A160">
            <v>65640</v>
          </cell>
          <cell r="B160" t="str">
            <v>650 </v>
          </cell>
          <cell r="C160" t="str">
            <v>Expenses Bureau Members &amp; Officers</v>
          </cell>
          <cell r="D160">
            <v>-9332.75</v>
          </cell>
          <cell r="E160">
            <v>0</v>
          </cell>
        </row>
        <row r="161">
          <cell r="A161">
            <v>65645</v>
          </cell>
          <cell r="B161" t="str">
            <v>650 </v>
          </cell>
          <cell r="C161" t="str">
            <v>Expenses of FAI Staff</v>
          </cell>
          <cell r="D161">
            <v>-705.08</v>
          </cell>
          <cell r="E161">
            <v>0</v>
          </cell>
        </row>
        <row r="162">
          <cell r="A162">
            <v>65646</v>
          </cell>
          <cell r="B162" t="str">
            <v>650 </v>
          </cell>
          <cell r="C162" t="str">
            <v>Expenses of Experts</v>
          </cell>
          <cell r="D162">
            <v>0</v>
          </cell>
          <cell r="E162">
            <v>-3000</v>
          </cell>
        </row>
        <row r="163">
          <cell r="A163">
            <v>65647</v>
          </cell>
          <cell r="B163"/>
          <cell r="C163" t="str">
            <v>Expenses Meeting Facilities</v>
          </cell>
          <cell r="D163"/>
          <cell r="E163"/>
        </row>
        <row r="164">
          <cell r="A164">
            <v>657</v>
          </cell>
          <cell r="B164" t="str">
            <v>657 </v>
          </cell>
          <cell r="C164" t="str">
            <v>INFORMATION TECHNOLOGY EXPENSES</v>
          </cell>
          <cell r="D164">
            <v>-101403.23000000001</v>
          </cell>
          <cell r="E164">
            <v>-53382</v>
          </cell>
        </row>
        <row r="165">
          <cell r="A165">
            <v>6570</v>
          </cell>
          <cell r="B165" t="str">
            <v>657 </v>
          </cell>
          <cell r="C165" t="str">
            <v>Leasing Hardware and Software</v>
          </cell>
          <cell r="D165">
            <v>0</v>
          </cell>
          <cell r="E165">
            <v>0</v>
          </cell>
        </row>
        <row r="166">
          <cell r="A166">
            <v>6580</v>
          </cell>
          <cell r="B166" t="str">
            <v>657 </v>
          </cell>
          <cell r="C166" t="str">
            <v>Licenses, Updates</v>
          </cell>
          <cell r="D166">
            <v>-12434.5</v>
          </cell>
          <cell r="E166">
            <v>-3106</v>
          </cell>
        </row>
        <row r="167">
          <cell r="A167">
            <v>6581</v>
          </cell>
          <cell r="B167" t="str">
            <v>657 </v>
          </cell>
          <cell r="C167" t="str">
            <v>Hosting and Maintenance</v>
          </cell>
          <cell r="D167">
            <v>-73339.45</v>
          </cell>
          <cell r="E167">
            <v>-43876</v>
          </cell>
        </row>
        <row r="168">
          <cell r="A168">
            <v>6583</v>
          </cell>
          <cell r="B168" t="str">
            <v>657 </v>
          </cell>
          <cell r="C168" t="str">
            <v>IT Equipment</v>
          </cell>
          <cell r="D168">
            <v>-300.70999999999998</v>
          </cell>
          <cell r="E168">
            <v>-1400</v>
          </cell>
        </row>
        <row r="169">
          <cell r="A169">
            <v>6590</v>
          </cell>
          <cell r="B169" t="str">
            <v>657 </v>
          </cell>
          <cell r="C169" t="str">
            <v>IT Consulting and Development</v>
          </cell>
          <cell r="D169">
            <v>-15328.57</v>
          </cell>
          <cell r="E169">
            <v>-5000</v>
          </cell>
        </row>
        <row r="170">
          <cell r="A170">
            <v>66</v>
          </cell>
          <cell r="B170" t="str">
            <v>660 </v>
          </cell>
          <cell r="C170" t="str">
            <v>MARKETING AND PR EXPENSES</v>
          </cell>
          <cell r="D170">
            <v>-8219.8700000000008</v>
          </cell>
          <cell r="E170">
            <v>-19579</v>
          </cell>
        </row>
        <row r="171">
          <cell r="A171">
            <v>6600</v>
          </cell>
          <cell r="B171" t="str">
            <v>660 </v>
          </cell>
          <cell r="C171" t="str">
            <v>Advertising Services</v>
          </cell>
          <cell r="D171">
            <v>3651.28</v>
          </cell>
          <cell r="E171">
            <v>-16579</v>
          </cell>
        </row>
        <row r="172">
          <cell r="A172">
            <v>6610</v>
          </cell>
          <cell r="B172" t="str">
            <v>660 </v>
          </cell>
          <cell r="C172" t="str">
            <v>Advertising Material</v>
          </cell>
          <cell r="D172">
            <v>-1751.64</v>
          </cell>
          <cell r="E172">
            <v>-2500</v>
          </cell>
        </row>
        <row r="173">
          <cell r="A173">
            <v>6620</v>
          </cell>
          <cell r="B173" t="str">
            <v>660 </v>
          </cell>
          <cell r="C173" t="str">
            <v>FAI Expos and Symposia</v>
          </cell>
          <cell r="D173">
            <v>0</v>
          </cell>
          <cell r="E173">
            <v>-500</v>
          </cell>
        </row>
        <row r="174">
          <cell r="A174">
            <v>6640</v>
          </cell>
          <cell r="B174" t="str">
            <v>660 </v>
          </cell>
          <cell r="C174" t="str">
            <v>Travel Expenses</v>
          </cell>
          <cell r="D174">
            <v>-385.49</v>
          </cell>
          <cell r="E174">
            <v>0</v>
          </cell>
        </row>
        <row r="175">
          <cell r="A175">
            <v>6641</v>
          </cell>
          <cell r="B175" t="str">
            <v>660 </v>
          </cell>
          <cell r="C175" t="str">
            <v>Client Expenses</v>
          </cell>
          <cell r="D175">
            <v>0</v>
          </cell>
          <cell r="E175">
            <v>0</v>
          </cell>
        </row>
        <row r="176">
          <cell r="A176">
            <v>6660</v>
          </cell>
          <cell r="B176" t="str">
            <v>660 </v>
          </cell>
          <cell r="C176" t="str">
            <v>Sponsoring</v>
          </cell>
          <cell r="D176">
            <v>0</v>
          </cell>
          <cell r="E176">
            <v>0</v>
          </cell>
        </row>
        <row r="177">
          <cell r="A177">
            <v>6670</v>
          </cell>
          <cell r="B177" t="str">
            <v>660 </v>
          </cell>
          <cell r="C177" t="str">
            <v>Public Relations in non-FAI Events</v>
          </cell>
          <cell r="D177">
            <v>0</v>
          </cell>
          <cell r="E177">
            <v>0</v>
          </cell>
        </row>
        <row r="178">
          <cell r="A178">
            <v>6680</v>
          </cell>
          <cell r="B178" t="str">
            <v>660 </v>
          </cell>
          <cell r="C178" t="str">
            <v>Market Research, Advertising Services</v>
          </cell>
          <cell r="D178">
            <v>-9734.02</v>
          </cell>
          <cell r="E178">
            <v>0</v>
          </cell>
        </row>
        <row r="179">
          <cell r="A179">
            <v>67</v>
          </cell>
          <cell r="B179" t="str">
            <v>670 </v>
          </cell>
          <cell r="C179" t="str">
            <v>OTHER OPERATING EXPENSES</v>
          </cell>
          <cell r="D179">
            <v>-33521.259999999995</v>
          </cell>
          <cell r="E179">
            <v>0</v>
          </cell>
        </row>
        <row r="180">
          <cell r="A180">
            <v>670</v>
          </cell>
          <cell r="B180" t="str">
            <v>670 </v>
          </cell>
          <cell r="C180" t="str">
            <v>OTHER OPERATING EXPENSES</v>
          </cell>
          <cell r="D180">
            <v>-18288.37</v>
          </cell>
          <cell r="E180">
            <v>0</v>
          </cell>
        </row>
        <row r="181">
          <cell r="A181">
            <v>6700</v>
          </cell>
          <cell r="B181" t="str">
            <v>670 </v>
          </cell>
          <cell r="C181" t="str">
            <v>Anti-Doping Programme</v>
          </cell>
          <cell r="D181">
            <v>-3288.37</v>
          </cell>
          <cell r="E181">
            <v>0</v>
          </cell>
        </row>
        <row r="182">
          <cell r="A182">
            <v>6701</v>
          </cell>
          <cell r="B182" t="str">
            <v>670 </v>
          </cell>
          <cell r="C182" t="str">
            <v>Europe AirSports</v>
          </cell>
          <cell r="D182">
            <v>0</v>
          </cell>
          <cell r="E182">
            <v>0</v>
          </cell>
        </row>
        <row r="183">
          <cell r="A183">
            <v>6702</v>
          </cell>
          <cell r="B183" t="str">
            <v>670 </v>
          </cell>
          <cell r="C183" t="str">
            <v>FAI Medals (non-sport event related)</v>
          </cell>
          <cell r="D183">
            <v>0</v>
          </cell>
          <cell r="E183">
            <v>0</v>
          </cell>
        </row>
        <row r="184">
          <cell r="A184">
            <v>6703</v>
          </cell>
          <cell r="B184" t="str">
            <v>670 </v>
          </cell>
          <cell r="C184" t="str">
            <v>Sports Development</v>
          </cell>
          <cell r="D184">
            <v>-15000</v>
          </cell>
          <cell r="E184">
            <v>0</v>
          </cell>
        </row>
        <row r="185">
          <cell r="A185">
            <v>6704</v>
          </cell>
          <cell r="B185" t="str">
            <v>670 </v>
          </cell>
          <cell r="C185" t="str">
            <v>Judges Training</v>
          </cell>
          <cell r="D185">
            <v>0</v>
          </cell>
          <cell r="E185">
            <v>0</v>
          </cell>
        </row>
        <row r="186">
          <cell r="A186">
            <v>673</v>
          </cell>
          <cell r="B186" t="str">
            <v>670 </v>
          </cell>
          <cell r="C186" t="str">
            <v>VAT</v>
          </cell>
          <cell r="D186">
            <v>-15232.89</v>
          </cell>
          <cell r="E186">
            <v>0</v>
          </cell>
        </row>
        <row r="187">
          <cell r="A187">
            <v>6730</v>
          </cell>
          <cell r="B187" t="str">
            <v>670 </v>
          </cell>
          <cell r="C187" t="str">
            <v>VAT Services Abroad</v>
          </cell>
          <cell r="D187">
            <v>-15232.89</v>
          </cell>
          <cell r="E187">
            <v>0</v>
          </cell>
        </row>
        <row r="188">
          <cell r="A188">
            <v>6732</v>
          </cell>
          <cell r="B188" t="str">
            <v>670 </v>
          </cell>
          <cell r="C188" t="str">
            <v>Input tax adjustment</v>
          </cell>
          <cell r="D188">
            <v>0</v>
          </cell>
          <cell r="E188">
            <v>0</v>
          </cell>
        </row>
        <row r="189">
          <cell r="A189">
            <v>6733</v>
          </cell>
          <cell r="B189" t="str">
            <v>670 </v>
          </cell>
          <cell r="C189" t="str">
            <v>Input tax reduction</v>
          </cell>
          <cell r="D189">
            <v>0</v>
          </cell>
          <cell r="E189">
            <v>0</v>
          </cell>
        </row>
        <row r="190">
          <cell r="A190">
            <v>68</v>
          </cell>
          <cell r="B190" t="str">
            <v>680 </v>
          </cell>
          <cell r="C190" t="str">
            <v>DEPRECIATION AND AMORTISATION ON FIXED ASSETS</v>
          </cell>
          <cell r="D190">
            <v>-122755.72</v>
          </cell>
          <cell r="E190">
            <v>-100000</v>
          </cell>
        </row>
        <row r="191">
          <cell r="A191">
            <v>6800</v>
          </cell>
          <cell r="B191" t="str">
            <v>680 </v>
          </cell>
          <cell r="C191" t="str">
            <v>Valuation Adjustment</v>
          </cell>
          <cell r="D191">
            <v>0</v>
          </cell>
          <cell r="E191">
            <v>0</v>
          </cell>
        </row>
        <row r="192">
          <cell r="A192">
            <v>6820</v>
          </cell>
          <cell r="B192" t="str">
            <v>680 </v>
          </cell>
          <cell r="C192" t="str">
            <v>Depreciation</v>
          </cell>
          <cell r="D192">
            <v>-122755.72</v>
          </cell>
          <cell r="E192">
            <v>-100000</v>
          </cell>
        </row>
        <row r="193">
          <cell r="A193">
            <v>69</v>
          </cell>
          <cell r="B193" t="str">
            <v>690 </v>
          </cell>
          <cell r="C193" t="str">
            <v>FINANCIAL EXPENSES AND FINANCIAL INCOMES</v>
          </cell>
          <cell r="D193">
            <v>-45481.63</v>
          </cell>
          <cell r="E193">
            <v>-30000</v>
          </cell>
        </row>
        <row r="194">
          <cell r="A194">
            <v>690</v>
          </cell>
          <cell r="B194" t="str">
            <v>690 </v>
          </cell>
          <cell r="C194" t="str">
            <v>FINANCIAL EXPENSES</v>
          </cell>
          <cell r="D194">
            <v>-73663.34</v>
          </cell>
          <cell r="E194">
            <v>-30000</v>
          </cell>
        </row>
        <row r="195">
          <cell r="A195">
            <v>6900</v>
          </cell>
          <cell r="B195" t="str">
            <v>690 </v>
          </cell>
          <cell r="C195" t="str">
            <v>Interest Cost Third Parties</v>
          </cell>
          <cell r="D195">
            <v>-36516.78</v>
          </cell>
          <cell r="E195">
            <v>-22500</v>
          </cell>
        </row>
        <row r="196">
          <cell r="A196">
            <v>6920</v>
          </cell>
          <cell r="B196" t="str">
            <v>690 </v>
          </cell>
          <cell r="C196" t="str">
            <v>Interest costs Bodies</v>
          </cell>
          <cell r="D196">
            <v>0</v>
          </cell>
          <cell r="E196">
            <v>0</v>
          </cell>
        </row>
        <row r="197">
          <cell r="A197">
            <v>6930</v>
          </cell>
          <cell r="B197" t="str">
            <v>690 </v>
          </cell>
          <cell r="C197" t="str">
            <v>Interest Cost Pension Fund</v>
          </cell>
          <cell r="D197">
            <v>0</v>
          </cell>
          <cell r="E197">
            <v>0</v>
          </cell>
        </row>
        <row r="198">
          <cell r="A198">
            <v>6931</v>
          </cell>
          <cell r="B198" t="str">
            <v>690 </v>
          </cell>
          <cell r="C198" t="str">
            <v>Interest Cost Social insurances</v>
          </cell>
          <cell r="D198">
            <v>-1626.65</v>
          </cell>
          <cell r="E198">
            <v>0</v>
          </cell>
        </row>
        <row r="199">
          <cell r="A199">
            <v>6940</v>
          </cell>
          <cell r="B199" t="str">
            <v>690 </v>
          </cell>
          <cell r="C199" t="str">
            <v>Bank fees</v>
          </cell>
          <cell r="D199">
            <v>-2778.82</v>
          </cell>
          <cell r="E199">
            <v>-1500</v>
          </cell>
        </row>
        <row r="200">
          <cell r="A200">
            <v>6942</v>
          </cell>
          <cell r="B200" t="str">
            <v>690 </v>
          </cell>
          <cell r="C200" t="str">
            <v>Exchange Loss</v>
          </cell>
          <cell r="D200">
            <v>-32144.2</v>
          </cell>
          <cell r="E200">
            <v>-6000</v>
          </cell>
        </row>
        <row r="201">
          <cell r="A201">
            <v>6943</v>
          </cell>
          <cell r="B201" t="str">
            <v>690 </v>
          </cell>
          <cell r="C201" t="str">
            <v>Credit card fees</v>
          </cell>
          <cell r="D201">
            <v>-588.91999999999996</v>
          </cell>
          <cell r="E201">
            <v>0</v>
          </cell>
        </row>
        <row r="202">
          <cell r="A202">
            <v>6944</v>
          </cell>
          <cell r="B202" t="str">
            <v>690 </v>
          </cell>
          <cell r="C202" t="str">
            <v>Rounding and payment differences</v>
          </cell>
          <cell r="D202">
            <v>-7.97</v>
          </cell>
          <cell r="E202">
            <v>0</v>
          </cell>
        </row>
        <row r="203">
          <cell r="A203">
            <v>695</v>
          </cell>
          <cell r="B203" t="str">
            <v>695 </v>
          </cell>
          <cell r="C203" t="str">
            <v>FINANCIAL INCOME</v>
          </cell>
          <cell r="D203">
            <v>28181.71</v>
          </cell>
          <cell r="E203">
            <v>0</v>
          </cell>
        </row>
        <row r="204">
          <cell r="A204">
            <v>6950</v>
          </cell>
          <cell r="B204" t="str">
            <v>695 </v>
          </cell>
          <cell r="C204" t="str">
            <v>Financial Income</v>
          </cell>
          <cell r="D204">
            <v>829.53</v>
          </cell>
          <cell r="E204">
            <v>0</v>
          </cell>
        </row>
        <row r="205">
          <cell r="A205">
            <v>6952</v>
          </cell>
          <cell r="B205" t="str">
            <v>695 </v>
          </cell>
          <cell r="C205" t="str">
            <v>Exchange Profit</v>
          </cell>
          <cell r="D205">
            <v>16796.78</v>
          </cell>
          <cell r="E205">
            <v>0</v>
          </cell>
        </row>
        <row r="206">
          <cell r="A206">
            <v>6960</v>
          </cell>
          <cell r="B206" t="str">
            <v>695 </v>
          </cell>
          <cell r="C206" t="str">
            <v>Revenue from Investments</v>
          </cell>
          <cell r="D206">
            <v>0</v>
          </cell>
          <cell r="E206">
            <v>0</v>
          </cell>
        </row>
        <row r="207">
          <cell r="A207">
            <v>6961</v>
          </cell>
          <cell r="B207" t="str">
            <v>695 </v>
          </cell>
          <cell r="C207" t="str">
            <v>Revenue from Share</v>
          </cell>
          <cell r="D207">
            <v>10555.4</v>
          </cell>
          <cell r="E207">
            <v>0</v>
          </cell>
        </row>
        <row r="208">
          <cell r="A208">
            <v>6962</v>
          </cell>
          <cell r="B208" t="str">
            <v>695 </v>
          </cell>
          <cell r="C208" t="str">
            <v>Revenue from Bond</v>
          </cell>
          <cell r="D208">
            <v>0</v>
          </cell>
          <cell r="E208">
            <v>0</v>
          </cell>
        </row>
        <row r="209">
          <cell r="A209">
            <v>7</v>
          </cell>
          <cell r="B209" t="str">
            <v>700 </v>
          </cell>
          <cell r="C209" t="str">
            <v>OPERATIONAL ANCILLARY RESULTS</v>
          </cell>
          <cell r="D209">
            <v>0</v>
          </cell>
          <cell r="E209">
            <v>0</v>
          </cell>
        </row>
        <row r="210">
          <cell r="A210">
            <v>700</v>
          </cell>
          <cell r="B210" t="str">
            <v>700 </v>
          </cell>
          <cell r="C210" t="str">
            <v>REVENUES FROM COMPANION PLANTS</v>
          </cell>
          <cell r="D210">
            <v>0</v>
          </cell>
          <cell r="E210">
            <v>0</v>
          </cell>
        </row>
        <row r="211">
          <cell r="A211">
            <v>7000</v>
          </cell>
          <cell r="B211" t="str">
            <v>700 </v>
          </cell>
          <cell r="C211" t="str">
            <v>Revenues form Companion Plants</v>
          </cell>
          <cell r="D211">
            <v>0</v>
          </cell>
          <cell r="E211">
            <v>0</v>
          </cell>
        </row>
        <row r="212">
          <cell r="A212">
            <v>701</v>
          </cell>
          <cell r="B212" t="str">
            <v>701 </v>
          </cell>
          <cell r="C212" t="str">
            <v>EXPENSES COMPANION PLANTS</v>
          </cell>
          <cell r="D212">
            <v>0</v>
          </cell>
          <cell r="E212">
            <v>0</v>
          </cell>
        </row>
        <row r="213">
          <cell r="A213">
            <v>7010</v>
          </cell>
          <cell r="B213" t="str">
            <v>701 </v>
          </cell>
          <cell r="C213" t="str">
            <v>Expenses Companion Plants</v>
          </cell>
          <cell r="D213">
            <v>0</v>
          </cell>
          <cell r="E213">
            <v>0</v>
          </cell>
        </row>
        <row r="214">
          <cell r="A214">
            <v>8</v>
          </cell>
          <cell r="B214" t="str">
            <v>800 </v>
          </cell>
          <cell r="C214" t="str">
            <v>EXTRAORDINARY AND NON-OPERATING EXPENSES, TAX</v>
          </cell>
          <cell r="D214">
            <v>6333.9900000000252</v>
          </cell>
          <cell r="E214">
            <v>0</v>
          </cell>
        </row>
        <row r="215">
          <cell r="A215">
            <v>80</v>
          </cell>
          <cell r="B215" t="str">
            <v>800 </v>
          </cell>
          <cell r="C215" t="str">
            <v>EXTRAORDINARY AND NON-OPERATING EXPENSES</v>
          </cell>
          <cell r="D215">
            <v>0</v>
          </cell>
          <cell r="E215">
            <v>0</v>
          </cell>
        </row>
        <row r="216">
          <cell r="A216">
            <v>800</v>
          </cell>
          <cell r="B216" t="str">
            <v>800 </v>
          </cell>
          <cell r="C216" t="str">
            <v>NON-OPERATING EXPENSES</v>
          </cell>
          <cell r="D216">
            <v>0</v>
          </cell>
          <cell r="E216">
            <v>0</v>
          </cell>
        </row>
        <row r="217">
          <cell r="A217">
            <v>8000</v>
          </cell>
          <cell r="B217" t="str">
            <v>800 </v>
          </cell>
          <cell r="C217" t="str">
            <v>Non-Operating Expenses</v>
          </cell>
          <cell r="D217">
            <v>0</v>
          </cell>
          <cell r="E217">
            <v>0</v>
          </cell>
        </row>
        <row r="218">
          <cell r="A218">
            <v>810</v>
          </cell>
          <cell r="B218" t="str">
            <v>810 </v>
          </cell>
          <cell r="C218" t="str">
            <v>NON-OPERATING REVENUES</v>
          </cell>
          <cell r="D218">
            <v>47600</v>
          </cell>
          <cell r="E218">
            <v>0</v>
          </cell>
        </row>
        <row r="219">
          <cell r="A219">
            <v>8100</v>
          </cell>
          <cell r="B219" t="str">
            <v>810 </v>
          </cell>
          <cell r="C219" t="str">
            <v>Non-Operating Revenues</v>
          </cell>
          <cell r="D219">
            <v>10000</v>
          </cell>
          <cell r="E219">
            <v>0</v>
          </cell>
        </row>
        <row r="220">
          <cell r="A220">
            <v>8110</v>
          </cell>
          <cell r="B220" t="str">
            <v>810 </v>
          </cell>
          <cell r="C220" t="str">
            <v>Office &amp; Parking Rental (früher 3610)</v>
          </cell>
          <cell r="D220">
            <v>37600</v>
          </cell>
          <cell r="E220">
            <v>0</v>
          </cell>
        </row>
        <row r="221">
          <cell r="A221">
            <v>8191</v>
          </cell>
          <cell r="B221" t="str">
            <v>810 </v>
          </cell>
          <cell r="C221" t="str">
            <v>Allocation / dissolution Special Reserves</v>
          </cell>
          <cell r="D221">
            <v>0</v>
          </cell>
          <cell r="E221">
            <v>0</v>
          </cell>
        </row>
        <row r="222">
          <cell r="A222">
            <v>850</v>
          </cell>
          <cell r="B222" t="str">
            <v>850 </v>
          </cell>
          <cell r="C222" t="str">
            <v>EXTRAORDINARY EXPENSES</v>
          </cell>
          <cell r="D222">
            <v>0</v>
          </cell>
          <cell r="E222">
            <v>0</v>
          </cell>
        </row>
        <row r="223">
          <cell r="A223">
            <v>8500</v>
          </cell>
          <cell r="B223" t="str">
            <v>850 </v>
          </cell>
          <cell r="C223" t="str">
            <v>Extraordinary Expenses</v>
          </cell>
          <cell r="D223">
            <v>0</v>
          </cell>
          <cell r="E223">
            <v>0</v>
          </cell>
        </row>
        <row r="224">
          <cell r="A224">
            <v>851</v>
          </cell>
          <cell r="B224" t="str">
            <v>851 </v>
          </cell>
          <cell r="C224" t="str">
            <v>EXTRAORDINARY REVENUES</v>
          </cell>
          <cell r="D224">
            <v>496.93</v>
          </cell>
          <cell r="E224">
            <v>0</v>
          </cell>
        </row>
        <row r="225">
          <cell r="A225">
            <v>8510</v>
          </cell>
          <cell r="B225" t="str">
            <v>851 </v>
          </cell>
          <cell r="C225" t="str">
            <v>Extraordinary Revenues</v>
          </cell>
          <cell r="D225">
            <v>496.93</v>
          </cell>
          <cell r="E225">
            <v>0</v>
          </cell>
        </row>
        <row r="226">
          <cell r="A226">
            <v>860</v>
          </cell>
          <cell r="B226" t="str">
            <v>860 </v>
          </cell>
          <cell r="C226" t="str">
            <v>NONRECURRING EXPENSES</v>
          </cell>
          <cell r="D226">
            <v>0</v>
          </cell>
          <cell r="E226">
            <v>0</v>
          </cell>
        </row>
        <row r="227">
          <cell r="A227">
            <v>8600</v>
          </cell>
          <cell r="B227" t="str">
            <v>860 </v>
          </cell>
          <cell r="C227" t="str">
            <v>Nonrecurring Expenses</v>
          </cell>
          <cell r="D227">
            <v>0</v>
          </cell>
          <cell r="E227">
            <v>0</v>
          </cell>
        </row>
        <row r="228">
          <cell r="A228">
            <v>861</v>
          </cell>
          <cell r="B228" t="str">
            <v>861 </v>
          </cell>
          <cell r="C228" t="str">
            <v>NONRECURRING REVENUES</v>
          </cell>
          <cell r="D228">
            <v>37498.36</v>
          </cell>
          <cell r="E228">
            <v>0</v>
          </cell>
        </row>
        <row r="229">
          <cell r="A229">
            <v>8610</v>
          </cell>
          <cell r="B229" t="str">
            <v>861 </v>
          </cell>
          <cell r="C229" t="str">
            <v>Nonrecurring Revenues</v>
          </cell>
          <cell r="D229">
            <v>37498.36</v>
          </cell>
          <cell r="E229">
            <v>0</v>
          </cell>
        </row>
        <row r="230">
          <cell r="A230">
            <v>870</v>
          </cell>
          <cell r="B230" t="str">
            <v>870 </v>
          </cell>
          <cell r="C230" t="str">
            <v>EXPENSES FOR OTHER ACCOUNTING PERIODS</v>
          </cell>
          <cell r="D230">
            <v>-221277.11</v>
          </cell>
          <cell r="E230">
            <v>0</v>
          </cell>
        </row>
        <row r="231">
          <cell r="A231">
            <v>8700</v>
          </cell>
          <cell r="B231" t="str">
            <v>870 </v>
          </cell>
          <cell r="C231" t="str">
            <v>Expenses for Other Accounting Periods</v>
          </cell>
          <cell r="D231">
            <v>-221026.11</v>
          </cell>
          <cell r="E231">
            <v>0</v>
          </cell>
        </row>
        <row r="232">
          <cell r="A232">
            <v>8701</v>
          </cell>
          <cell r="B232" t="str">
            <v>870 </v>
          </cell>
          <cell r="C232" t="str">
            <v>Credit note for previous years</v>
          </cell>
          <cell r="D232">
            <v>-251</v>
          </cell>
          <cell r="E232">
            <v>0</v>
          </cell>
        </row>
        <row r="233">
          <cell r="A233">
            <v>871</v>
          </cell>
          <cell r="B233" t="str">
            <v>871 </v>
          </cell>
          <cell r="C233" t="str">
            <v>REVENUES FOR OTHER ACCOUNTING PERIODS</v>
          </cell>
          <cell r="D233">
            <v>145577.41</v>
          </cell>
          <cell r="E233">
            <v>0</v>
          </cell>
        </row>
        <row r="234">
          <cell r="A234">
            <v>8710</v>
          </cell>
          <cell r="B234" t="str">
            <v>871 </v>
          </cell>
          <cell r="C234" t="str">
            <v>Revenues for Other Accounting Periods</v>
          </cell>
          <cell r="D234">
            <v>145577.41</v>
          </cell>
          <cell r="E234">
            <v>0</v>
          </cell>
        </row>
        <row r="235">
          <cell r="A235">
            <v>89</v>
          </cell>
          <cell r="B235" t="str">
            <v>890 </v>
          </cell>
          <cell r="C235" t="str">
            <v>DIRECT TAXES</v>
          </cell>
          <cell r="D235">
            <v>-3561.6</v>
          </cell>
          <cell r="E235">
            <v>0</v>
          </cell>
        </row>
        <row r="236">
          <cell r="A236">
            <v>8900</v>
          </cell>
          <cell r="B236" t="str">
            <v>890 </v>
          </cell>
          <cell r="C236" t="str">
            <v>Cantonal and Municipal taxes</v>
          </cell>
          <cell r="D236">
            <v>-3561.6</v>
          </cell>
          <cell r="E236">
            <v>0</v>
          </cell>
        </row>
        <row r="237">
          <cell r="A237">
            <v>8901</v>
          </cell>
          <cell r="B237" t="str">
            <v>890 </v>
          </cell>
          <cell r="C237" t="str">
            <v>Direct Federal taxes</v>
          </cell>
          <cell r="D237">
            <v>0</v>
          </cell>
          <cell r="E237">
            <v>0</v>
          </cell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 t="str">
            <v>PROFIT / (LOSS)</v>
          </cell>
          <cell r="D239">
            <v>-74749.020000000019</v>
          </cell>
          <cell r="E239">
            <v>-77173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02E2-9745-404F-A6FE-E6880464A595}">
  <dimension ref="B1:AD126"/>
  <sheetViews>
    <sheetView tabSelected="1" zoomScale="110" zoomScaleNormal="110" workbookViewId="0">
      <pane xSplit="12" ySplit="9" topLeftCell="M66" activePane="bottomRight" state="frozen"/>
      <selection pane="topRight" activeCell="K1" sqref="K1"/>
      <selection pane="bottomLeft" activeCell="A10" sqref="A10"/>
      <selection pane="bottomRight" activeCell="W66" sqref="W66"/>
    </sheetView>
  </sheetViews>
  <sheetFormatPr baseColWidth="10" defaultColWidth="9.19921875" defaultRowHeight="14" x14ac:dyDescent="0.2"/>
  <cols>
    <col min="1" max="1" width="0.796875" style="1" customWidth="1"/>
    <col min="2" max="2" width="11.796875" style="1" bestFit="1" customWidth="1"/>
    <col min="3" max="3" width="4.3984375" style="1" hidden="1" customWidth="1"/>
    <col min="4" max="4" width="53.3984375" style="1" customWidth="1"/>
    <col min="5" max="6" width="12.3984375" style="1" hidden="1" customWidth="1"/>
    <col min="7" max="7" width="14" style="1" hidden="1" customWidth="1"/>
    <col min="8" max="9" width="12.3984375" style="1" customWidth="1"/>
    <col min="10" max="10" width="14" style="1" customWidth="1"/>
    <col min="11" max="12" width="12.3984375" style="1" customWidth="1"/>
    <col min="13" max="13" width="1" style="1" customWidth="1"/>
    <col min="14" max="30" width="12.3984375" style="1" customWidth="1"/>
    <col min="31" max="16384" width="9.19921875" style="1"/>
  </cols>
  <sheetData>
    <row r="1" spans="2:30" ht="24" x14ac:dyDescent="0.2">
      <c r="D1" s="2" t="s">
        <v>130</v>
      </c>
      <c r="E1" s="2"/>
    </row>
    <row r="2" spans="2:30" ht="19" x14ac:dyDescent="0.2">
      <c r="D2" s="3" t="s">
        <v>148</v>
      </c>
      <c r="E2" s="3"/>
    </row>
    <row r="3" spans="2:30" x14ac:dyDescent="0.2">
      <c r="D3" s="24" t="s">
        <v>122</v>
      </c>
      <c r="E3" s="24"/>
    </row>
    <row r="4" spans="2:30" x14ac:dyDescent="0.2">
      <c r="D4" s="25" t="s">
        <v>149</v>
      </c>
      <c r="E4" s="25"/>
      <c r="F4" s="4"/>
      <c r="G4" s="4"/>
      <c r="I4" s="4"/>
      <c r="J4" s="4"/>
    </row>
    <row r="5" spans="2:30" x14ac:dyDescent="0.2">
      <c r="D5" s="25" t="s">
        <v>147</v>
      </c>
      <c r="E5" s="25"/>
    </row>
    <row r="6" spans="2:30" x14ac:dyDescent="0.2">
      <c r="E6" s="28"/>
      <c r="G6" s="28"/>
      <c r="J6" s="28"/>
      <c r="N6" s="95" t="s">
        <v>136</v>
      </c>
      <c r="O6" s="96"/>
      <c r="P6" s="96"/>
      <c r="Q6" s="96"/>
      <c r="R6" s="96"/>
      <c r="S6" s="96"/>
      <c r="T6" s="96"/>
      <c r="U6" s="96"/>
      <c r="V6" s="96"/>
      <c r="W6" s="96"/>
    </row>
    <row r="7" spans="2:30" x14ac:dyDescent="0.2">
      <c r="D7" s="100" t="s">
        <v>150</v>
      </c>
      <c r="E7" s="26"/>
      <c r="N7" s="97" t="s">
        <v>137</v>
      </c>
      <c r="O7" s="96" t="s">
        <v>138</v>
      </c>
      <c r="P7" s="96" t="s">
        <v>139</v>
      </c>
      <c r="Q7" s="96" t="s">
        <v>140</v>
      </c>
      <c r="R7" s="96" t="s">
        <v>173</v>
      </c>
      <c r="S7" s="96" t="s">
        <v>141</v>
      </c>
      <c r="T7" s="96" t="s">
        <v>135</v>
      </c>
      <c r="U7" s="96" t="s">
        <v>134</v>
      </c>
      <c r="V7" s="96" t="s">
        <v>133</v>
      </c>
      <c r="W7" s="96" t="s">
        <v>146</v>
      </c>
    </row>
    <row r="8" spans="2:30" s="5" customFormat="1" ht="38.25" customHeight="1" thickBot="1" x14ac:dyDescent="0.2">
      <c r="D8" s="94" t="s">
        <v>151</v>
      </c>
      <c r="M8" s="36"/>
      <c r="N8" s="98" t="s">
        <v>114</v>
      </c>
      <c r="O8" s="98" t="s">
        <v>115</v>
      </c>
      <c r="P8" s="98" t="s">
        <v>116</v>
      </c>
      <c r="Q8" s="98" t="s">
        <v>123</v>
      </c>
      <c r="R8" s="98" t="s">
        <v>174</v>
      </c>
      <c r="S8" s="92" t="s">
        <v>132</v>
      </c>
      <c r="T8" s="92" t="s">
        <v>143</v>
      </c>
      <c r="U8" s="92" t="s">
        <v>142</v>
      </c>
      <c r="V8" s="92" t="s">
        <v>179</v>
      </c>
      <c r="W8" s="92" t="s">
        <v>176</v>
      </c>
      <c r="X8" s="92" t="s">
        <v>177</v>
      </c>
      <c r="Y8" s="92" t="s">
        <v>178</v>
      </c>
      <c r="Z8" s="92"/>
      <c r="AA8" s="92"/>
      <c r="AB8" s="92" t="s">
        <v>124</v>
      </c>
      <c r="AC8" s="92" t="s">
        <v>124</v>
      </c>
      <c r="AD8" s="92" t="s">
        <v>124</v>
      </c>
    </row>
    <row r="9" spans="2:30" s="5" customFormat="1" ht="63" customHeight="1" x14ac:dyDescent="0.2">
      <c r="B9" s="39" t="s">
        <v>0</v>
      </c>
      <c r="C9" s="40" t="s">
        <v>1</v>
      </c>
      <c r="D9" s="61" t="s">
        <v>2</v>
      </c>
      <c r="E9" s="67" t="s">
        <v>109</v>
      </c>
      <c r="F9" s="68" t="s">
        <v>3</v>
      </c>
      <c r="G9" s="69" t="s">
        <v>110</v>
      </c>
      <c r="H9" s="68" t="s">
        <v>4</v>
      </c>
      <c r="I9" s="68" t="s">
        <v>152</v>
      </c>
      <c r="J9" s="69" t="s">
        <v>153</v>
      </c>
      <c r="K9" s="41" t="s">
        <v>144</v>
      </c>
      <c r="L9" s="41" t="s">
        <v>145</v>
      </c>
      <c r="M9" s="36"/>
      <c r="N9" s="93" t="s">
        <v>127</v>
      </c>
      <c r="O9" s="93" t="s">
        <v>128</v>
      </c>
      <c r="P9" s="93" t="s">
        <v>129</v>
      </c>
      <c r="Q9" s="93" t="s">
        <v>131</v>
      </c>
      <c r="R9" s="93" t="s">
        <v>175</v>
      </c>
      <c r="S9" s="93" t="s">
        <v>126</v>
      </c>
      <c r="T9" s="93" t="s">
        <v>170</v>
      </c>
      <c r="U9" s="93" t="s">
        <v>171</v>
      </c>
      <c r="V9" s="93"/>
      <c r="W9" s="93" t="s">
        <v>172</v>
      </c>
      <c r="X9" s="110"/>
      <c r="Y9" s="93"/>
      <c r="Z9" s="93" t="s">
        <v>126</v>
      </c>
      <c r="AA9" s="93" t="s">
        <v>126</v>
      </c>
      <c r="AB9" s="93" t="s">
        <v>126</v>
      </c>
      <c r="AC9" s="93" t="s">
        <v>126</v>
      </c>
      <c r="AD9" s="93" t="s">
        <v>126</v>
      </c>
    </row>
    <row r="10" spans="2:30" s="8" customFormat="1" ht="21" customHeight="1" x14ac:dyDescent="0.2">
      <c r="B10" s="42"/>
      <c r="C10" s="6"/>
      <c r="D10" s="62" t="s">
        <v>5</v>
      </c>
      <c r="E10" s="70">
        <f>SUM(,E11,E19,E31,E43)</f>
        <v>25750</v>
      </c>
      <c r="F10" s="7">
        <f>SUM(,F11,F19,F31,F43)</f>
        <v>4626.6099999999997</v>
      </c>
      <c r="G10" s="71">
        <f>F10-E10</f>
        <v>-21123.39</v>
      </c>
      <c r="H10" s="65">
        <f>SUM(,H11,H19,H31,H43)</f>
        <v>16960</v>
      </c>
      <c r="I10" s="7">
        <f>SUM(,I11,I19,I31,I43)</f>
        <v>22330.01</v>
      </c>
      <c r="J10" s="71">
        <f>I10-H10</f>
        <v>5370.0099999999984</v>
      </c>
      <c r="K10" s="7">
        <f>SUM(,K11,K19,K31,K43)</f>
        <v>21250</v>
      </c>
      <c r="L10" s="7">
        <f>SUM(,L11,L19,L31,L43)</f>
        <v>22500</v>
      </c>
      <c r="M10" s="37"/>
      <c r="N10" s="106">
        <f t="shared" ref="N10:AD10" si="0">SUM(,N11,N19,N31,N43)</f>
        <v>0</v>
      </c>
      <c r="O10" s="107">
        <f t="shared" si="0"/>
        <v>0</v>
      </c>
      <c r="P10" s="107">
        <f t="shared" si="0"/>
        <v>0</v>
      </c>
      <c r="Q10" s="107">
        <f t="shared" si="0"/>
        <v>0</v>
      </c>
      <c r="R10" s="107">
        <f t="shared" si="0"/>
        <v>0</v>
      </c>
      <c r="S10" s="107">
        <f t="shared" si="0"/>
        <v>0</v>
      </c>
      <c r="T10" s="107">
        <f t="shared" si="0"/>
        <v>0</v>
      </c>
      <c r="U10" s="107">
        <f t="shared" si="0"/>
        <v>8500</v>
      </c>
      <c r="V10" s="107">
        <f t="shared" si="0"/>
        <v>1500</v>
      </c>
      <c r="W10" s="107">
        <f t="shared" si="0"/>
        <v>10000</v>
      </c>
      <c r="X10" s="107">
        <f t="shared" si="0"/>
        <v>1000</v>
      </c>
      <c r="Y10" s="107">
        <f t="shared" si="0"/>
        <v>1500</v>
      </c>
      <c r="Z10" s="107">
        <f t="shared" si="0"/>
        <v>0</v>
      </c>
      <c r="AA10" s="107">
        <f t="shared" si="0"/>
        <v>0</v>
      </c>
      <c r="AB10" s="107">
        <f t="shared" si="0"/>
        <v>0</v>
      </c>
      <c r="AC10" s="107">
        <f t="shared" si="0"/>
        <v>0</v>
      </c>
      <c r="AD10" s="108">
        <f t="shared" si="0"/>
        <v>0</v>
      </c>
    </row>
    <row r="11" spans="2:30" s="9" customFormat="1" x14ac:dyDescent="0.2">
      <c r="B11" s="20">
        <v>32</v>
      </c>
      <c r="C11" s="43" t="s">
        <v>6</v>
      </c>
      <c r="D11" s="43" t="s">
        <v>7</v>
      </c>
      <c r="E11" s="72">
        <f>SUM(E12,E14,E15,E17)</f>
        <v>500</v>
      </c>
      <c r="F11" s="12">
        <f>SUM(F12,F14,F15,F17)</f>
        <v>366</v>
      </c>
      <c r="G11" s="84">
        <f>F11-E11</f>
        <v>-134</v>
      </c>
      <c r="H11" s="12">
        <f>SUM(H12,H14,H15,H17)</f>
        <v>0</v>
      </c>
      <c r="I11" s="12">
        <f>SUM(I12,I14,I15,I17)</f>
        <v>0</v>
      </c>
      <c r="J11" s="84">
        <f>I11-H11</f>
        <v>0</v>
      </c>
      <c r="K11" s="32">
        <f>SUM(K12,K14,K15,K17)</f>
        <v>0</v>
      </c>
      <c r="L11" s="32">
        <f>SUM(L12,L14,L15,L17)</f>
        <v>0</v>
      </c>
      <c r="M11" s="29"/>
      <c r="N11" s="32">
        <f>SUM(N12,N14,N15,N17)</f>
        <v>0</v>
      </c>
      <c r="O11" s="32">
        <f t="shared" ref="O11:AD11" si="1">SUM(O12,O14,O15,O17)</f>
        <v>0</v>
      </c>
      <c r="P11" s="32">
        <f t="shared" si="1"/>
        <v>0</v>
      </c>
      <c r="Q11" s="32">
        <f t="shared" si="1"/>
        <v>0</v>
      </c>
      <c r="R11" s="32">
        <f t="shared" ref="R11" si="2">SUM(R12,R14,R15,R17)</f>
        <v>0</v>
      </c>
      <c r="S11" s="32">
        <f t="shared" si="1"/>
        <v>0</v>
      </c>
      <c r="T11" s="32">
        <f>SUM(T12,T14,T15,T17)</f>
        <v>0</v>
      </c>
      <c r="U11" s="32">
        <f t="shared" si="1"/>
        <v>0</v>
      </c>
      <c r="V11" s="32">
        <f>SUM(V12,V14,V15,V17)</f>
        <v>0</v>
      </c>
      <c r="W11" s="32">
        <f>SUM(W12,W14,W15,W17)</f>
        <v>0</v>
      </c>
      <c r="X11" s="32">
        <f t="shared" si="1"/>
        <v>0</v>
      </c>
      <c r="Y11" s="32">
        <f t="shared" si="1"/>
        <v>0</v>
      </c>
      <c r="Z11" s="32">
        <f t="shared" si="1"/>
        <v>0</v>
      </c>
      <c r="AA11" s="32">
        <f t="shared" si="1"/>
        <v>0</v>
      </c>
      <c r="AB11" s="32">
        <f t="shared" si="1"/>
        <v>0</v>
      </c>
      <c r="AC11" s="32">
        <f t="shared" si="1"/>
        <v>0</v>
      </c>
      <c r="AD11" s="32">
        <f t="shared" si="1"/>
        <v>0</v>
      </c>
    </row>
    <row r="12" spans="2:30" s="9" customFormat="1" x14ac:dyDescent="0.2">
      <c r="B12" s="20">
        <v>320</v>
      </c>
      <c r="C12" s="43" t="s">
        <v>6</v>
      </c>
      <c r="D12" s="43" t="s">
        <v>8</v>
      </c>
      <c r="E12" s="72">
        <f>SUM(E13)</f>
        <v>0</v>
      </c>
      <c r="F12" s="12">
        <f>SUM(F13)</f>
        <v>0</v>
      </c>
      <c r="G12" s="84">
        <f t="shared" ref="G12:G45" si="3">F12-E12</f>
        <v>0</v>
      </c>
      <c r="H12" s="12">
        <f>SUM(H13)</f>
        <v>0</v>
      </c>
      <c r="I12" s="12">
        <f>SUM(I13)</f>
        <v>0</v>
      </c>
      <c r="J12" s="84">
        <f t="shared" ref="J12:J45" si="4">I12-H12</f>
        <v>0</v>
      </c>
      <c r="K12" s="32">
        <f>SUM(K13)</f>
        <v>0</v>
      </c>
      <c r="L12" s="32">
        <f>SUM(L13)</f>
        <v>0</v>
      </c>
      <c r="M12" s="29"/>
      <c r="N12" s="32">
        <f>SUM(N13)</f>
        <v>0</v>
      </c>
      <c r="O12" s="32">
        <f t="shared" ref="O12:AD12" si="5">SUM(O13)</f>
        <v>0</v>
      </c>
      <c r="P12" s="32">
        <f t="shared" si="5"/>
        <v>0</v>
      </c>
      <c r="Q12" s="32">
        <f t="shared" si="5"/>
        <v>0</v>
      </c>
      <c r="R12" s="32">
        <f t="shared" si="5"/>
        <v>0</v>
      </c>
      <c r="S12" s="32">
        <f t="shared" si="5"/>
        <v>0</v>
      </c>
      <c r="T12" s="32">
        <f>SUM(T13)</f>
        <v>0</v>
      </c>
      <c r="U12" s="32">
        <f t="shared" si="5"/>
        <v>0</v>
      </c>
      <c r="V12" s="32">
        <f>SUM(V13)</f>
        <v>0</v>
      </c>
      <c r="W12" s="32">
        <f>SUM(W13)</f>
        <v>0</v>
      </c>
      <c r="X12" s="32">
        <f t="shared" si="5"/>
        <v>0</v>
      </c>
      <c r="Y12" s="32">
        <f t="shared" si="5"/>
        <v>0</v>
      </c>
      <c r="Z12" s="32">
        <f t="shared" si="5"/>
        <v>0</v>
      </c>
      <c r="AA12" s="32">
        <f t="shared" si="5"/>
        <v>0</v>
      </c>
      <c r="AB12" s="32">
        <f t="shared" si="5"/>
        <v>0</v>
      </c>
      <c r="AC12" s="32">
        <f t="shared" si="5"/>
        <v>0</v>
      </c>
      <c r="AD12" s="32">
        <f t="shared" si="5"/>
        <v>0</v>
      </c>
    </row>
    <row r="13" spans="2:30" x14ac:dyDescent="0.2">
      <c r="B13" s="21">
        <v>3200</v>
      </c>
      <c r="C13" t="s">
        <v>6</v>
      </c>
      <c r="D13" t="s">
        <v>9</v>
      </c>
      <c r="E13" s="73">
        <v>0</v>
      </c>
      <c r="F13" s="11">
        <v>0</v>
      </c>
      <c r="G13" s="85">
        <f t="shared" si="3"/>
        <v>0</v>
      </c>
      <c r="H13" s="11">
        <v>0</v>
      </c>
      <c r="I13" s="11">
        <v>0</v>
      </c>
      <c r="J13" s="85">
        <f t="shared" si="4"/>
        <v>0</v>
      </c>
      <c r="K13" s="33">
        <v>0</v>
      </c>
      <c r="L13" s="33">
        <f>SUM(N13:AU13)</f>
        <v>0</v>
      </c>
      <c r="M13" s="14"/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</row>
    <row r="14" spans="2:30" s="9" customFormat="1" x14ac:dyDescent="0.2">
      <c r="B14" s="20">
        <v>322</v>
      </c>
      <c r="C14" s="43" t="s">
        <v>6</v>
      </c>
      <c r="D14" s="43" t="s">
        <v>10</v>
      </c>
      <c r="E14" s="73">
        <v>0</v>
      </c>
      <c r="F14" s="11">
        <v>0</v>
      </c>
      <c r="G14" s="85">
        <f t="shared" si="3"/>
        <v>0</v>
      </c>
      <c r="H14" s="11">
        <f>IFERROR(VLOOKUP(B14,'[1]Budget FAI Secretariat'!A:E,5,FALSE),0)</f>
        <v>0</v>
      </c>
      <c r="I14" s="11">
        <v>0</v>
      </c>
      <c r="J14" s="85">
        <f t="shared" si="4"/>
        <v>0</v>
      </c>
      <c r="K14" s="32">
        <v>0</v>
      </c>
      <c r="L14" s="32">
        <v>0</v>
      </c>
      <c r="M14" s="29"/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</row>
    <row r="15" spans="2:30" s="9" customFormat="1" x14ac:dyDescent="0.2">
      <c r="B15" s="20">
        <v>323</v>
      </c>
      <c r="C15" s="43" t="s">
        <v>6</v>
      </c>
      <c r="D15" s="43" t="s">
        <v>11</v>
      </c>
      <c r="E15" s="72">
        <f>SUM(E16)</f>
        <v>0</v>
      </c>
      <c r="F15" s="12">
        <f>SUM(F16)</f>
        <v>0</v>
      </c>
      <c r="G15" s="84">
        <f t="shared" si="3"/>
        <v>0</v>
      </c>
      <c r="H15" s="11">
        <f>IFERROR(VLOOKUP(B15,'[1]Budget FAI Secretariat'!A:E,5,FALSE),0)</f>
        <v>0</v>
      </c>
      <c r="I15" s="12">
        <f>SUM(I16)</f>
        <v>0</v>
      </c>
      <c r="J15" s="84">
        <f t="shared" si="4"/>
        <v>0</v>
      </c>
      <c r="K15" s="32">
        <f t="shared" ref="K15:AD15" si="6">SUM(K16)</f>
        <v>0</v>
      </c>
      <c r="L15" s="32">
        <f>SUM(L16)</f>
        <v>0</v>
      </c>
      <c r="M15" s="29"/>
      <c r="N15" s="32">
        <f t="shared" si="6"/>
        <v>0</v>
      </c>
      <c r="O15" s="32">
        <f t="shared" si="6"/>
        <v>0</v>
      </c>
      <c r="P15" s="32">
        <f t="shared" si="6"/>
        <v>0</v>
      </c>
      <c r="Q15" s="32">
        <f t="shared" si="6"/>
        <v>0</v>
      </c>
      <c r="R15" s="32">
        <f t="shared" si="6"/>
        <v>0</v>
      </c>
      <c r="S15" s="32">
        <f t="shared" si="6"/>
        <v>0</v>
      </c>
      <c r="T15" s="32">
        <f>SUM(T16)</f>
        <v>0</v>
      </c>
      <c r="U15" s="32">
        <f t="shared" si="6"/>
        <v>0</v>
      </c>
      <c r="V15" s="32">
        <f>SUM(V16)</f>
        <v>0</v>
      </c>
      <c r="W15" s="32">
        <f>SUM(W16)</f>
        <v>0</v>
      </c>
      <c r="X15" s="32">
        <f t="shared" si="6"/>
        <v>0</v>
      </c>
      <c r="Y15" s="32">
        <f t="shared" si="6"/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</row>
    <row r="16" spans="2:30" s="9" customFormat="1" x14ac:dyDescent="0.2">
      <c r="B16" s="21">
        <v>3230</v>
      </c>
      <c r="C16" t="s">
        <v>6</v>
      </c>
      <c r="D16" t="s">
        <v>12</v>
      </c>
      <c r="E16" s="73">
        <v>0</v>
      </c>
      <c r="F16" s="11">
        <v>0</v>
      </c>
      <c r="G16" s="85">
        <f t="shared" si="3"/>
        <v>0</v>
      </c>
      <c r="H16" s="11">
        <v>0</v>
      </c>
      <c r="I16" s="11">
        <v>0</v>
      </c>
      <c r="J16" s="85">
        <f t="shared" si="4"/>
        <v>0</v>
      </c>
      <c r="K16" s="33">
        <v>0</v>
      </c>
      <c r="L16" s="33">
        <f>SUM(N16:AU16)</f>
        <v>0</v>
      </c>
      <c r="M16" s="14"/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</row>
    <row r="17" spans="2:30" s="9" customFormat="1" x14ac:dyDescent="0.2">
      <c r="B17" s="20">
        <v>324</v>
      </c>
      <c r="C17" s="43" t="s">
        <v>6</v>
      </c>
      <c r="D17" s="43" t="s">
        <v>13</v>
      </c>
      <c r="E17" s="72">
        <f>SUM(E18)</f>
        <v>500</v>
      </c>
      <c r="F17" s="12">
        <f>SUM(F18)</f>
        <v>366</v>
      </c>
      <c r="G17" s="84">
        <f t="shared" si="3"/>
        <v>-134</v>
      </c>
      <c r="H17" s="12">
        <f>SUM(H18)</f>
        <v>0</v>
      </c>
      <c r="I17" s="12">
        <f>SUM(I18)</f>
        <v>0</v>
      </c>
      <c r="J17" s="84">
        <f t="shared" si="4"/>
        <v>0</v>
      </c>
      <c r="K17" s="32">
        <f>SUM(K18)</f>
        <v>0</v>
      </c>
      <c r="L17" s="32">
        <f>SUM(L18)</f>
        <v>0</v>
      </c>
      <c r="M17" s="29"/>
      <c r="N17" s="32">
        <f>SUM(N18)</f>
        <v>0</v>
      </c>
      <c r="O17" s="32">
        <f t="shared" ref="O17:AD17" si="7">SUM(O18)</f>
        <v>0</v>
      </c>
      <c r="P17" s="32">
        <f t="shared" si="7"/>
        <v>0</v>
      </c>
      <c r="Q17" s="32">
        <f t="shared" si="7"/>
        <v>0</v>
      </c>
      <c r="R17" s="32">
        <f t="shared" si="7"/>
        <v>0</v>
      </c>
      <c r="S17" s="32">
        <f t="shared" si="7"/>
        <v>0</v>
      </c>
      <c r="T17" s="32">
        <f>SUM(T18)</f>
        <v>0</v>
      </c>
      <c r="U17" s="32">
        <f t="shared" si="7"/>
        <v>0</v>
      </c>
      <c r="V17" s="32">
        <f>SUM(V18)</f>
        <v>0</v>
      </c>
      <c r="W17" s="32">
        <f>SUM(W18)</f>
        <v>0</v>
      </c>
      <c r="X17" s="32">
        <f t="shared" si="7"/>
        <v>0</v>
      </c>
      <c r="Y17" s="32">
        <f t="shared" si="7"/>
        <v>0</v>
      </c>
      <c r="Z17" s="32">
        <f t="shared" si="7"/>
        <v>0</v>
      </c>
      <c r="AA17" s="32">
        <f t="shared" si="7"/>
        <v>0</v>
      </c>
      <c r="AB17" s="32">
        <f t="shared" si="7"/>
        <v>0</v>
      </c>
      <c r="AC17" s="32">
        <f t="shared" si="7"/>
        <v>0</v>
      </c>
      <c r="AD17" s="32">
        <f t="shared" si="7"/>
        <v>0</v>
      </c>
    </row>
    <row r="18" spans="2:30" x14ac:dyDescent="0.2">
      <c r="B18" s="21">
        <v>3240</v>
      </c>
      <c r="C18" t="s">
        <v>6</v>
      </c>
      <c r="D18" t="s">
        <v>13</v>
      </c>
      <c r="E18" s="73">
        <v>500</v>
      </c>
      <c r="F18" s="11">
        <v>366</v>
      </c>
      <c r="G18" s="85">
        <f t="shared" si="3"/>
        <v>-134</v>
      </c>
      <c r="H18" s="11">
        <v>0</v>
      </c>
      <c r="I18" s="11">
        <v>0</v>
      </c>
      <c r="J18" s="85">
        <f t="shared" si="4"/>
        <v>0</v>
      </c>
      <c r="K18" s="33">
        <v>0</v>
      </c>
      <c r="L18" s="33">
        <f>SUM(N18:AU18)</f>
        <v>0</v>
      </c>
      <c r="M18" s="14"/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</row>
    <row r="19" spans="2:30" s="9" customFormat="1" x14ac:dyDescent="0.2">
      <c r="B19" s="20">
        <v>33</v>
      </c>
      <c r="C19" s="43" t="s">
        <v>14</v>
      </c>
      <c r="D19" s="43" t="s">
        <v>15</v>
      </c>
      <c r="E19" s="72">
        <f>SUM(E20,E24,E27)</f>
        <v>25250</v>
      </c>
      <c r="F19" s="12">
        <f>SUM(F20,F24,F27)</f>
        <v>4323.66</v>
      </c>
      <c r="G19" s="84">
        <f t="shared" si="3"/>
        <v>-20926.34</v>
      </c>
      <c r="H19" s="12">
        <f>SUM(H20,H24,H27)</f>
        <v>16960</v>
      </c>
      <c r="I19" s="12">
        <f>SUM(I20,I24,I27)</f>
        <v>22246.58</v>
      </c>
      <c r="J19" s="84">
        <f t="shared" si="4"/>
        <v>5286.5800000000017</v>
      </c>
      <c r="K19" s="32">
        <f>SUM(K20,K24,K27)</f>
        <v>13250</v>
      </c>
      <c r="L19" s="32">
        <f>SUM(L20,L24,L27)</f>
        <v>11000</v>
      </c>
      <c r="M19" s="29"/>
      <c r="N19" s="32">
        <f>SUM(N20,N24,N27)</f>
        <v>0</v>
      </c>
      <c r="O19" s="32">
        <f t="shared" ref="O19:AD19" si="8">SUM(O20,O24,O27)</f>
        <v>0</v>
      </c>
      <c r="P19" s="32">
        <f t="shared" si="8"/>
        <v>0</v>
      </c>
      <c r="Q19" s="32">
        <f t="shared" si="8"/>
        <v>0</v>
      </c>
      <c r="R19" s="32">
        <f t="shared" ref="R19" si="9">SUM(R20,R24,R27)</f>
        <v>0</v>
      </c>
      <c r="S19" s="32">
        <f t="shared" si="8"/>
        <v>0</v>
      </c>
      <c r="T19" s="32">
        <f>SUM(T20,T24,T27)</f>
        <v>0</v>
      </c>
      <c r="U19" s="32">
        <f t="shared" si="8"/>
        <v>8500</v>
      </c>
      <c r="V19" s="32">
        <f>SUM(V20,V24,V27)</f>
        <v>0</v>
      </c>
      <c r="W19" s="32">
        <f>SUM(W20,W24,W27)</f>
        <v>0</v>
      </c>
      <c r="X19" s="32">
        <f t="shared" si="8"/>
        <v>1000</v>
      </c>
      <c r="Y19" s="32">
        <f t="shared" si="8"/>
        <v>1500</v>
      </c>
      <c r="Z19" s="32">
        <f t="shared" si="8"/>
        <v>0</v>
      </c>
      <c r="AA19" s="32">
        <f t="shared" si="8"/>
        <v>0</v>
      </c>
      <c r="AB19" s="32">
        <f t="shared" si="8"/>
        <v>0</v>
      </c>
      <c r="AC19" s="32">
        <f t="shared" si="8"/>
        <v>0</v>
      </c>
      <c r="AD19" s="32">
        <f t="shared" si="8"/>
        <v>0</v>
      </c>
    </row>
    <row r="20" spans="2:30" s="9" customFormat="1" x14ac:dyDescent="0.2">
      <c r="B20" s="20">
        <v>330</v>
      </c>
      <c r="C20" s="43" t="s">
        <v>14</v>
      </c>
      <c r="D20" s="43" t="s">
        <v>16</v>
      </c>
      <c r="E20" s="72">
        <f>SUM(E21:E23)</f>
        <v>12250</v>
      </c>
      <c r="F20" s="12">
        <f>SUM(F21:F23)</f>
        <v>-2400</v>
      </c>
      <c r="G20" s="84">
        <f t="shared" si="3"/>
        <v>-14650</v>
      </c>
      <c r="H20" s="12">
        <f>SUM(H21:H23)</f>
        <v>8400</v>
      </c>
      <c r="I20" s="12">
        <f>SUM(I21:I23)</f>
        <v>6046.7199999999993</v>
      </c>
      <c r="J20" s="84">
        <f t="shared" si="4"/>
        <v>-2353.2800000000007</v>
      </c>
      <c r="K20" s="32">
        <f t="shared" ref="K20" si="10">SUM(K21:K23)</f>
        <v>5750</v>
      </c>
      <c r="L20" s="32">
        <f>SUM(L21:L23)</f>
        <v>2500</v>
      </c>
      <c r="M20" s="29"/>
      <c r="N20" s="32">
        <f t="shared" ref="N20" si="11">SUM(N21:N23)</f>
        <v>0</v>
      </c>
      <c r="O20" s="32">
        <f t="shared" ref="O20:AD20" si="12">SUM(O21:O23)</f>
        <v>0</v>
      </c>
      <c r="P20" s="32">
        <f t="shared" si="12"/>
        <v>0</v>
      </c>
      <c r="Q20" s="32">
        <f t="shared" si="12"/>
        <v>0</v>
      </c>
      <c r="R20" s="32">
        <f t="shared" ref="R20" si="13">SUM(R21:R23)</f>
        <v>0</v>
      </c>
      <c r="S20" s="32">
        <f t="shared" si="12"/>
        <v>0</v>
      </c>
      <c r="T20" s="32">
        <f>SUM(T21:T23)</f>
        <v>0</v>
      </c>
      <c r="U20" s="32">
        <f t="shared" si="12"/>
        <v>0</v>
      </c>
      <c r="V20" s="32">
        <f>SUM(V21:V23)</f>
        <v>0</v>
      </c>
      <c r="W20" s="32">
        <f>SUM(W21:W23)</f>
        <v>0</v>
      </c>
      <c r="X20" s="32">
        <f t="shared" si="12"/>
        <v>1000</v>
      </c>
      <c r="Y20" s="32">
        <f t="shared" si="12"/>
        <v>1500</v>
      </c>
      <c r="Z20" s="32">
        <f t="shared" si="12"/>
        <v>0</v>
      </c>
      <c r="AA20" s="32">
        <f t="shared" si="12"/>
        <v>0</v>
      </c>
      <c r="AB20" s="32">
        <f t="shared" si="12"/>
        <v>0</v>
      </c>
      <c r="AC20" s="32">
        <f t="shared" si="12"/>
        <v>0</v>
      </c>
      <c r="AD20" s="32">
        <f t="shared" si="12"/>
        <v>0</v>
      </c>
    </row>
    <row r="21" spans="2:30" x14ac:dyDescent="0.2">
      <c r="B21" s="21">
        <v>3300</v>
      </c>
      <c r="C21" t="s">
        <v>14</v>
      </c>
      <c r="D21" t="s">
        <v>16</v>
      </c>
      <c r="E21" s="73">
        <v>12250</v>
      </c>
      <c r="F21" s="11">
        <v>-2400</v>
      </c>
      <c r="G21" s="85">
        <f t="shared" si="3"/>
        <v>-14650</v>
      </c>
      <c r="H21" s="11">
        <v>8400</v>
      </c>
      <c r="I21" s="11">
        <v>4046.72</v>
      </c>
      <c r="J21" s="85">
        <f>I21-H21</f>
        <v>-4353.2800000000007</v>
      </c>
      <c r="K21" s="33">
        <v>5750</v>
      </c>
      <c r="L21" s="33">
        <f>SUM(N21:AU21)</f>
        <v>2500</v>
      </c>
      <c r="M21" s="14"/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1000</v>
      </c>
      <c r="Y21" s="90">
        <v>1500</v>
      </c>
      <c r="Z21" s="90"/>
      <c r="AA21" s="90"/>
      <c r="AB21" s="90">
        <v>0</v>
      </c>
      <c r="AC21" s="90">
        <v>0</v>
      </c>
      <c r="AD21" s="90">
        <v>0</v>
      </c>
    </row>
    <row r="22" spans="2:30" x14ac:dyDescent="0.2">
      <c r="B22" s="21">
        <v>3301</v>
      </c>
      <c r="C22" t="s">
        <v>14</v>
      </c>
      <c r="D22" t="s">
        <v>17</v>
      </c>
      <c r="E22" s="73">
        <v>0</v>
      </c>
      <c r="F22" s="11">
        <v>0</v>
      </c>
      <c r="G22" s="85">
        <f t="shared" si="3"/>
        <v>0</v>
      </c>
      <c r="H22" s="11">
        <v>0</v>
      </c>
      <c r="I22" s="11">
        <v>0</v>
      </c>
      <c r="J22" s="85">
        <f t="shared" si="4"/>
        <v>0</v>
      </c>
      <c r="K22" s="33">
        <v>0</v>
      </c>
      <c r="L22" s="33">
        <f>SUM(N22:AU22)</f>
        <v>0</v>
      </c>
      <c r="M22" s="14"/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</row>
    <row r="23" spans="2:30" x14ac:dyDescent="0.2">
      <c r="B23" s="21">
        <v>3302</v>
      </c>
      <c r="C23" t="s">
        <v>14</v>
      </c>
      <c r="D23" t="s">
        <v>18</v>
      </c>
      <c r="E23" s="73">
        <v>0</v>
      </c>
      <c r="F23" s="11">
        <v>0</v>
      </c>
      <c r="G23" s="85">
        <f t="shared" si="3"/>
        <v>0</v>
      </c>
      <c r="H23" s="11"/>
      <c r="I23" s="11">
        <v>2000</v>
      </c>
      <c r="J23" s="85">
        <f t="shared" si="4"/>
        <v>2000</v>
      </c>
      <c r="K23" s="33">
        <v>0</v>
      </c>
      <c r="L23" s="33">
        <f>SUM(N23:AU23)</f>
        <v>0</v>
      </c>
      <c r="M23" s="14"/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</row>
    <row r="24" spans="2:30" s="9" customFormat="1" x14ac:dyDescent="0.2">
      <c r="B24" s="20">
        <v>332</v>
      </c>
      <c r="C24" s="43" t="s">
        <v>14</v>
      </c>
      <c r="D24" s="43" t="s">
        <v>19</v>
      </c>
      <c r="E24" s="72">
        <f>SUM(E25:E26)</f>
        <v>0</v>
      </c>
      <c r="F24" s="12">
        <f>SUM(F25:F26)</f>
        <v>0</v>
      </c>
      <c r="G24" s="84">
        <f t="shared" si="3"/>
        <v>0</v>
      </c>
      <c r="H24" s="12">
        <f>SUM(H25:H26)</f>
        <v>0</v>
      </c>
      <c r="I24" s="12">
        <f>SUM(I25:I26)</f>
        <v>0</v>
      </c>
      <c r="J24" s="84">
        <f t="shared" si="4"/>
        <v>0</v>
      </c>
      <c r="K24" s="32">
        <f t="shared" ref="K24" si="14">SUM(K25:K26)</f>
        <v>0</v>
      </c>
      <c r="L24" s="32">
        <f>SUM(L25:L26)</f>
        <v>0</v>
      </c>
      <c r="M24" s="29"/>
      <c r="N24" s="32">
        <f t="shared" ref="N24" si="15">SUM(N25:N26)</f>
        <v>0</v>
      </c>
      <c r="O24" s="32">
        <f t="shared" ref="O24:AD24" si="16">SUM(O25:O26)</f>
        <v>0</v>
      </c>
      <c r="P24" s="32">
        <f t="shared" si="16"/>
        <v>0</v>
      </c>
      <c r="Q24" s="32">
        <f t="shared" si="16"/>
        <v>0</v>
      </c>
      <c r="R24" s="32">
        <f t="shared" ref="R24" si="17">SUM(R25:R26)</f>
        <v>0</v>
      </c>
      <c r="S24" s="32">
        <f t="shared" si="16"/>
        <v>0</v>
      </c>
      <c r="T24" s="32">
        <f>SUM(T25:T26)</f>
        <v>0</v>
      </c>
      <c r="U24" s="32">
        <f t="shared" si="16"/>
        <v>0</v>
      </c>
      <c r="V24" s="32">
        <f>SUM(V25:V26)</f>
        <v>0</v>
      </c>
      <c r="W24" s="32">
        <f>SUM(W25:W26)</f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</row>
    <row r="25" spans="2:30" x14ac:dyDescent="0.2">
      <c r="B25" s="21">
        <v>3320</v>
      </c>
      <c r="C25" t="s">
        <v>14</v>
      </c>
      <c r="D25" t="s">
        <v>20</v>
      </c>
      <c r="E25" s="73">
        <v>0</v>
      </c>
      <c r="F25" s="11">
        <v>0</v>
      </c>
      <c r="G25" s="85">
        <f t="shared" si="3"/>
        <v>0</v>
      </c>
      <c r="H25" s="11">
        <v>0</v>
      </c>
      <c r="I25" s="11">
        <v>0</v>
      </c>
      <c r="J25" s="85">
        <f t="shared" si="4"/>
        <v>0</v>
      </c>
      <c r="K25" s="33">
        <v>0</v>
      </c>
      <c r="L25" s="33">
        <f>SUM(N25:AU25)</f>
        <v>0</v>
      </c>
      <c r="M25" s="14"/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</row>
    <row r="26" spans="2:30" x14ac:dyDescent="0.2">
      <c r="B26" s="21">
        <v>3321</v>
      </c>
      <c r="C26" t="s">
        <v>14</v>
      </c>
      <c r="D26" t="s">
        <v>21</v>
      </c>
      <c r="E26" s="73">
        <v>0</v>
      </c>
      <c r="F26" s="11">
        <v>0</v>
      </c>
      <c r="G26" s="85">
        <f t="shared" si="3"/>
        <v>0</v>
      </c>
      <c r="H26" s="11">
        <v>0</v>
      </c>
      <c r="I26" s="11">
        <v>0</v>
      </c>
      <c r="J26" s="85">
        <f t="shared" si="4"/>
        <v>0</v>
      </c>
      <c r="K26" s="33">
        <v>0</v>
      </c>
      <c r="L26" s="33">
        <f>SUM(N26:AU26)</f>
        <v>0</v>
      </c>
      <c r="M26" s="14"/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</row>
    <row r="27" spans="2:30" s="9" customFormat="1" x14ac:dyDescent="0.2">
      <c r="B27" s="20">
        <v>334</v>
      </c>
      <c r="C27" s="43" t="s">
        <v>14</v>
      </c>
      <c r="D27" s="43" t="s">
        <v>22</v>
      </c>
      <c r="E27" s="72">
        <f>SUM(E28:E30)</f>
        <v>13000</v>
      </c>
      <c r="F27" s="12">
        <f>SUM(F28:F30)</f>
        <v>6723.66</v>
      </c>
      <c r="G27" s="84">
        <f t="shared" si="3"/>
        <v>-6276.34</v>
      </c>
      <c r="H27" s="12">
        <f>SUM(H28:H30)</f>
        <v>8560</v>
      </c>
      <c r="I27" s="12">
        <f>SUM(I28:I30)</f>
        <v>16199.86</v>
      </c>
      <c r="J27" s="84">
        <f t="shared" si="4"/>
        <v>7639.8600000000006</v>
      </c>
      <c r="K27" s="32">
        <f t="shared" ref="K27" si="18">SUM(K28:K30)</f>
        <v>7500</v>
      </c>
      <c r="L27" s="32">
        <f>SUM(L28:L30)</f>
        <v>8500</v>
      </c>
      <c r="M27" s="29"/>
      <c r="N27" s="32">
        <f t="shared" ref="N27" si="19">SUM(N28:N30)</f>
        <v>0</v>
      </c>
      <c r="O27" s="32">
        <f t="shared" ref="O27:AD27" si="20">SUM(O28:O30)</f>
        <v>0</v>
      </c>
      <c r="P27" s="32">
        <f t="shared" si="20"/>
        <v>0</v>
      </c>
      <c r="Q27" s="32">
        <f t="shared" si="20"/>
        <v>0</v>
      </c>
      <c r="R27" s="32">
        <f t="shared" ref="R27" si="21">SUM(R28:R30)</f>
        <v>0</v>
      </c>
      <c r="S27" s="32">
        <f t="shared" si="20"/>
        <v>0</v>
      </c>
      <c r="T27" s="32">
        <f>SUM(T28:T30)</f>
        <v>0</v>
      </c>
      <c r="U27" s="32">
        <f t="shared" si="20"/>
        <v>8500</v>
      </c>
      <c r="V27" s="32">
        <f>SUM(V28:V30)</f>
        <v>0</v>
      </c>
      <c r="W27" s="32">
        <f>SUM(W28:W30)</f>
        <v>0</v>
      </c>
      <c r="X27" s="32">
        <f t="shared" si="20"/>
        <v>0</v>
      </c>
      <c r="Y27" s="32">
        <f t="shared" si="20"/>
        <v>0</v>
      </c>
      <c r="Z27" s="32">
        <f t="shared" si="20"/>
        <v>0</v>
      </c>
      <c r="AA27" s="32">
        <f t="shared" si="20"/>
        <v>0</v>
      </c>
      <c r="AB27" s="32">
        <f t="shared" si="20"/>
        <v>0</v>
      </c>
      <c r="AC27" s="32">
        <f t="shared" si="20"/>
        <v>0</v>
      </c>
      <c r="AD27" s="32">
        <f t="shared" si="20"/>
        <v>0</v>
      </c>
    </row>
    <row r="28" spans="2:30" x14ac:dyDescent="0.2">
      <c r="B28" s="21">
        <v>3340</v>
      </c>
      <c r="C28" t="s">
        <v>14</v>
      </c>
      <c r="D28" t="s">
        <v>23</v>
      </c>
      <c r="E28" s="73">
        <v>1000</v>
      </c>
      <c r="F28" s="11">
        <v>0</v>
      </c>
      <c r="G28" s="85">
        <f t="shared" si="3"/>
        <v>-1000</v>
      </c>
      <c r="H28" s="11">
        <v>0</v>
      </c>
      <c r="I28" s="11">
        <v>0</v>
      </c>
      <c r="J28" s="85">
        <f t="shared" si="4"/>
        <v>0</v>
      </c>
      <c r="K28" s="33">
        <v>0</v>
      </c>
      <c r="L28" s="33">
        <f>SUM(N28:AU28)</f>
        <v>0</v>
      </c>
      <c r="M28" s="14"/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</row>
    <row r="29" spans="2:30" x14ac:dyDescent="0.2">
      <c r="B29" s="21">
        <v>3341</v>
      </c>
      <c r="C29" t="s">
        <v>14</v>
      </c>
      <c r="D29" t="s">
        <v>24</v>
      </c>
      <c r="E29" s="73">
        <v>0</v>
      </c>
      <c r="F29" s="11">
        <v>0</v>
      </c>
      <c r="G29" s="85">
        <f t="shared" si="3"/>
        <v>0</v>
      </c>
      <c r="H29" s="11">
        <v>0</v>
      </c>
      <c r="I29" s="11">
        <v>0</v>
      </c>
      <c r="J29" s="85">
        <f t="shared" si="4"/>
        <v>0</v>
      </c>
      <c r="K29" s="33">
        <v>0</v>
      </c>
      <c r="L29" s="33">
        <f>SUM(N29:AU29)</f>
        <v>0</v>
      </c>
      <c r="M29" s="14"/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</row>
    <row r="30" spans="2:30" x14ac:dyDescent="0.2">
      <c r="B30" s="21">
        <v>3342</v>
      </c>
      <c r="C30" t="s">
        <v>14</v>
      </c>
      <c r="D30" t="s">
        <v>25</v>
      </c>
      <c r="E30" s="73">
        <v>12000</v>
      </c>
      <c r="F30" s="11">
        <v>6723.66</v>
      </c>
      <c r="G30" s="85">
        <f t="shared" si="3"/>
        <v>-5276.34</v>
      </c>
      <c r="H30" s="11">
        <v>8560</v>
      </c>
      <c r="I30" s="11">
        <v>16199.86</v>
      </c>
      <c r="J30" s="85">
        <f t="shared" si="4"/>
        <v>7639.8600000000006</v>
      </c>
      <c r="K30" s="33">
        <v>7500</v>
      </c>
      <c r="L30" s="33">
        <f>SUM(N30:AU30)</f>
        <v>8500</v>
      </c>
      <c r="M30" s="14"/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8500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</row>
    <row r="31" spans="2:30" s="9" customFormat="1" x14ac:dyDescent="0.2">
      <c r="B31" s="20">
        <v>34</v>
      </c>
      <c r="C31" s="43" t="s">
        <v>26</v>
      </c>
      <c r="D31" s="43" t="s">
        <v>27</v>
      </c>
      <c r="E31" s="72">
        <f>SUM(E32,E37,E39)</f>
        <v>0</v>
      </c>
      <c r="F31" s="12">
        <f>SUM(F32,F37,F39)</f>
        <v>100</v>
      </c>
      <c r="G31" s="84">
        <f t="shared" si="3"/>
        <v>100</v>
      </c>
      <c r="H31" s="12">
        <f>SUM(H32,H35,H37,H39)</f>
        <v>0</v>
      </c>
      <c r="I31" s="12">
        <f>SUM(I32,I35,I37,I39)</f>
        <v>106.41999999999999</v>
      </c>
      <c r="J31" s="84">
        <f t="shared" si="4"/>
        <v>106.41999999999999</v>
      </c>
      <c r="K31" s="12">
        <f>SUM(K32,K35,K37,K39)</f>
        <v>8000</v>
      </c>
      <c r="L31" s="12">
        <f>SUM(L32,L35,L37,L39)</f>
        <v>11500</v>
      </c>
      <c r="M31" s="29"/>
      <c r="N31" s="32">
        <f t="shared" ref="N31:AD31" si="22">SUM(N32,N37,N39)</f>
        <v>0</v>
      </c>
      <c r="O31" s="32">
        <f t="shared" si="22"/>
        <v>0</v>
      </c>
      <c r="P31" s="32">
        <f t="shared" si="22"/>
        <v>0</v>
      </c>
      <c r="Q31" s="32">
        <f t="shared" si="22"/>
        <v>0</v>
      </c>
      <c r="R31" s="32">
        <f t="shared" si="22"/>
        <v>0</v>
      </c>
      <c r="S31" s="32">
        <f t="shared" si="22"/>
        <v>0</v>
      </c>
      <c r="T31" s="32">
        <f t="shared" si="22"/>
        <v>0</v>
      </c>
      <c r="U31" s="32">
        <f t="shared" si="22"/>
        <v>0</v>
      </c>
      <c r="V31" s="32">
        <f t="shared" si="22"/>
        <v>1500</v>
      </c>
      <c r="W31" s="32">
        <f t="shared" si="22"/>
        <v>10000</v>
      </c>
      <c r="X31" s="32">
        <f t="shared" si="22"/>
        <v>0</v>
      </c>
      <c r="Y31" s="32">
        <f t="shared" si="22"/>
        <v>0</v>
      </c>
      <c r="Z31" s="32">
        <f t="shared" si="22"/>
        <v>0</v>
      </c>
      <c r="AA31" s="32">
        <f t="shared" si="22"/>
        <v>0</v>
      </c>
      <c r="AB31" s="32">
        <f t="shared" si="22"/>
        <v>0</v>
      </c>
      <c r="AC31" s="32">
        <f t="shared" si="22"/>
        <v>0</v>
      </c>
      <c r="AD31" s="32">
        <f t="shared" si="22"/>
        <v>0</v>
      </c>
    </row>
    <row r="32" spans="2:30" s="9" customFormat="1" x14ac:dyDescent="0.2">
      <c r="B32" s="20">
        <v>340</v>
      </c>
      <c r="C32" s="43" t="s">
        <v>28</v>
      </c>
      <c r="D32" s="43" t="s">
        <v>29</v>
      </c>
      <c r="E32" s="72">
        <f>SUM(E33:E34)</f>
        <v>0</v>
      </c>
      <c r="F32" s="12">
        <f>SUM(F33:F34)</f>
        <v>0</v>
      </c>
      <c r="G32" s="84">
        <f t="shared" si="3"/>
        <v>0</v>
      </c>
      <c r="H32" s="12">
        <f>SUM(H33:H34)</f>
        <v>0</v>
      </c>
      <c r="I32" s="12">
        <f>SUM(I33:I34)</f>
        <v>0</v>
      </c>
      <c r="J32" s="84">
        <f t="shared" si="4"/>
        <v>0</v>
      </c>
      <c r="K32" s="32">
        <f>SUM(K33:K34)</f>
        <v>8000</v>
      </c>
      <c r="L32" s="32">
        <f>SUM(L33:L34)</f>
        <v>0</v>
      </c>
      <c r="M32" s="29"/>
      <c r="N32" s="32">
        <f>SUM(N33:N34)</f>
        <v>0</v>
      </c>
      <c r="O32" s="32">
        <f t="shared" ref="O32:AD32" si="23">SUM(O33:O34)</f>
        <v>0</v>
      </c>
      <c r="P32" s="32">
        <f t="shared" si="23"/>
        <v>0</v>
      </c>
      <c r="Q32" s="32">
        <f t="shared" si="23"/>
        <v>0</v>
      </c>
      <c r="R32" s="32">
        <f t="shared" ref="R32" si="24">SUM(R33:R34)</f>
        <v>0</v>
      </c>
      <c r="S32" s="32">
        <f t="shared" si="23"/>
        <v>0</v>
      </c>
      <c r="T32" s="32">
        <f>SUM(T33:T34)</f>
        <v>0</v>
      </c>
      <c r="U32" s="32">
        <f t="shared" si="23"/>
        <v>0</v>
      </c>
      <c r="V32" s="32">
        <f>SUM(V33:V34)</f>
        <v>0</v>
      </c>
      <c r="W32" s="32">
        <f>SUM(W33:W34)</f>
        <v>0</v>
      </c>
      <c r="X32" s="32">
        <f t="shared" si="23"/>
        <v>0</v>
      </c>
      <c r="Y32" s="32">
        <f t="shared" si="23"/>
        <v>0</v>
      </c>
      <c r="Z32" s="32">
        <f t="shared" si="23"/>
        <v>0</v>
      </c>
      <c r="AA32" s="32">
        <f t="shared" si="23"/>
        <v>0</v>
      </c>
      <c r="AB32" s="32">
        <f t="shared" si="23"/>
        <v>0</v>
      </c>
      <c r="AC32" s="32">
        <f t="shared" si="23"/>
        <v>0</v>
      </c>
      <c r="AD32" s="90">
        <f t="shared" si="23"/>
        <v>0</v>
      </c>
    </row>
    <row r="33" spans="2:30" x14ac:dyDescent="0.2">
      <c r="B33" s="21">
        <v>3400</v>
      </c>
      <c r="C33" t="s">
        <v>28</v>
      </c>
      <c r="D33" t="s">
        <v>29</v>
      </c>
      <c r="E33" s="73">
        <v>0</v>
      </c>
      <c r="F33" s="11">
        <v>0</v>
      </c>
      <c r="G33" s="85">
        <f t="shared" si="3"/>
        <v>0</v>
      </c>
      <c r="H33" s="11">
        <v>0</v>
      </c>
      <c r="I33" s="11">
        <v>0</v>
      </c>
      <c r="J33" s="85">
        <f t="shared" si="4"/>
        <v>0</v>
      </c>
      <c r="K33" s="33">
        <v>0</v>
      </c>
      <c r="L33" s="33">
        <f>SUM(N33:AU33)</f>
        <v>0</v>
      </c>
      <c r="M33" s="14"/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</row>
    <row r="34" spans="2:30" x14ac:dyDescent="0.2">
      <c r="B34" s="21">
        <v>3404</v>
      </c>
      <c r="C34" t="s">
        <v>28</v>
      </c>
      <c r="D34" t="s">
        <v>30</v>
      </c>
      <c r="E34" s="73">
        <v>0</v>
      </c>
      <c r="F34" s="11">
        <v>0</v>
      </c>
      <c r="G34" s="85">
        <f t="shared" si="3"/>
        <v>0</v>
      </c>
      <c r="H34" s="11">
        <v>0</v>
      </c>
      <c r="I34" s="11">
        <v>0</v>
      </c>
      <c r="J34" s="85">
        <f t="shared" si="4"/>
        <v>0</v>
      </c>
      <c r="K34" s="33">
        <v>8000</v>
      </c>
      <c r="L34" s="33">
        <f>SUM(N34:AU34)</f>
        <v>0</v>
      </c>
      <c r="M34" s="14"/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</row>
    <row r="35" spans="2:30" x14ac:dyDescent="0.2">
      <c r="B35" s="101">
        <v>360</v>
      </c>
      <c r="C35" s="101" t="s">
        <v>26</v>
      </c>
      <c r="D35" s="101" t="s">
        <v>154</v>
      </c>
      <c r="E35" s="73"/>
      <c r="F35" s="11"/>
      <c r="G35" s="85"/>
      <c r="H35" s="12">
        <f>SUM(H36)</f>
        <v>0</v>
      </c>
      <c r="I35" s="12">
        <f>SUM(I36)</f>
        <v>10.96</v>
      </c>
      <c r="J35" s="84">
        <f t="shared" si="4"/>
        <v>10.96</v>
      </c>
      <c r="K35" s="12">
        <f>SUM(K36)</f>
        <v>0</v>
      </c>
      <c r="L35" s="12">
        <f>SUM(L36)</f>
        <v>0</v>
      </c>
      <c r="M35" s="14"/>
      <c r="N35" s="32">
        <f t="shared" ref="N35:AC35" si="25">SUM(N36)</f>
        <v>0</v>
      </c>
      <c r="O35" s="32">
        <f t="shared" si="25"/>
        <v>0</v>
      </c>
      <c r="P35" s="32">
        <f t="shared" si="25"/>
        <v>0</v>
      </c>
      <c r="Q35" s="32">
        <f t="shared" si="25"/>
        <v>0</v>
      </c>
      <c r="R35" s="32">
        <f t="shared" si="25"/>
        <v>0</v>
      </c>
      <c r="S35" s="32">
        <f t="shared" si="25"/>
        <v>0</v>
      </c>
      <c r="T35" s="32">
        <f t="shared" si="25"/>
        <v>0</v>
      </c>
      <c r="U35" s="32">
        <f t="shared" si="25"/>
        <v>0</v>
      </c>
      <c r="V35" s="32">
        <f t="shared" si="25"/>
        <v>0</v>
      </c>
      <c r="W35" s="32">
        <f t="shared" si="25"/>
        <v>0</v>
      </c>
      <c r="X35" s="32">
        <f t="shared" si="25"/>
        <v>0</v>
      </c>
      <c r="Y35" s="32">
        <f t="shared" si="25"/>
        <v>0</v>
      </c>
      <c r="Z35" s="32">
        <f t="shared" si="25"/>
        <v>0</v>
      </c>
      <c r="AA35" s="32">
        <f t="shared" si="25"/>
        <v>0</v>
      </c>
      <c r="AB35" s="32">
        <f t="shared" si="25"/>
        <v>0</v>
      </c>
      <c r="AC35" s="32">
        <f t="shared" si="25"/>
        <v>0</v>
      </c>
      <c r="AD35" s="105">
        <f>SUM(AD36)</f>
        <v>0</v>
      </c>
    </row>
    <row r="36" spans="2:30" x14ac:dyDescent="0.2">
      <c r="B36" s="102">
        <v>3602</v>
      </c>
      <c r="C36" s="102" t="s">
        <v>26</v>
      </c>
      <c r="D36" s="102" t="s">
        <v>155</v>
      </c>
      <c r="E36" s="73"/>
      <c r="F36" s="11"/>
      <c r="G36" s="85"/>
      <c r="H36" s="11">
        <v>0</v>
      </c>
      <c r="I36" s="11">
        <v>10.96</v>
      </c>
      <c r="J36" s="85">
        <f t="shared" si="4"/>
        <v>10.96</v>
      </c>
      <c r="K36" s="33">
        <v>0</v>
      </c>
      <c r="L36" s="33">
        <v>0</v>
      </c>
      <c r="M36" s="14"/>
      <c r="N36" s="90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90">
        <v>0</v>
      </c>
    </row>
    <row r="37" spans="2:30" s="9" customFormat="1" x14ac:dyDescent="0.2">
      <c r="B37" s="20">
        <v>362</v>
      </c>
      <c r="C37" s="43" t="s">
        <v>6</v>
      </c>
      <c r="D37" s="43" t="s">
        <v>120</v>
      </c>
      <c r="E37" s="72">
        <f>SUM(E38)</f>
        <v>0</v>
      </c>
      <c r="F37" s="12">
        <f>SUM(F38)</f>
        <v>0</v>
      </c>
      <c r="G37" s="84">
        <f>F37-E37</f>
        <v>0</v>
      </c>
      <c r="H37" s="12">
        <f>SUM(H38)</f>
        <v>0</v>
      </c>
      <c r="I37" s="12">
        <f>SUM(I38)</f>
        <v>0</v>
      </c>
      <c r="J37" s="84">
        <f>I37-H37</f>
        <v>0</v>
      </c>
      <c r="K37" s="32">
        <f>SUM(K38)</f>
        <v>0</v>
      </c>
      <c r="L37" s="32">
        <f>SUM(L38)</f>
        <v>11500</v>
      </c>
      <c r="M37" s="29"/>
      <c r="N37" s="32">
        <f>SUM(N38)</f>
        <v>0</v>
      </c>
      <c r="O37" s="32">
        <f t="shared" ref="O37:AC37" si="26">SUM(O38)</f>
        <v>0</v>
      </c>
      <c r="P37" s="32">
        <f t="shared" si="26"/>
        <v>0</v>
      </c>
      <c r="Q37" s="32">
        <f t="shared" si="26"/>
        <v>0</v>
      </c>
      <c r="R37" s="32">
        <f t="shared" si="26"/>
        <v>0</v>
      </c>
      <c r="S37" s="32">
        <f t="shared" si="26"/>
        <v>0</v>
      </c>
      <c r="T37" s="32">
        <f>SUM(T38)</f>
        <v>0</v>
      </c>
      <c r="U37" s="32">
        <f t="shared" si="26"/>
        <v>0</v>
      </c>
      <c r="V37" s="32">
        <f>SUM(V38)</f>
        <v>1500</v>
      </c>
      <c r="W37" s="32">
        <f>SUM(W38)</f>
        <v>10000</v>
      </c>
      <c r="X37" s="32">
        <f t="shared" si="26"/>
        <v>0</v>
      </c>
      <c r="Y37" s="32">
        <f t="shared" si="26"/>
        <v>0</v>
      </c>
      <c r="Z37" s="32">
        <f t="shared" si="26"/>
        <v>0</v>
      </c>
      <c r="AA37" s="32">
        <f t="shared" si="26"/>
        <v>0</v>
      </c>
      <c r="AB37" s="32">
        <f t="shared" si="26"/>
        <v>0</v>
      </c>
      <c r="AC37" s="32">
        <f t="shared" si="26"/>
        <v>0</v>
      </c>
      <c r="AD37" s="90">
        <f>SUM(AD38)</f>
        <v>0</v>
      </c>
    </row>
    <row r="38" spans="2:30" x14ac:dyDescent="0.2">
      <c r="B38" s="21">
        <v>3620</v>
      </c>
      <c r="C38" t="s">
        <v>26</v>
      </c>
      <c r="D38" t="s">
        <v>120</v>
      </c>
      <c r="E38" s="73">
        <v>0</v>
      </c>
      <c r="F38" s="11">
        <v>0</v>
      </c>
      <c r="G38" s="85">
        <f>F38-E38</f>
        <v>0</v>
      </c>
      <c r="H38" s="11">
        <v>0</v>
      </c>
      <c r="I38" s="11">
        <v>0</v>
      </c>
      <c r="J38" s="85">
        <f>I38-H38</f>
        <v>0</v>
      </c>
      <c r="K38" s="33">
        <v>0</v>
      </c>
      <c r="L38" s="33">
        <f>SUM(N38:AU38)</f>
        <v>11500</v>
      </c>
      <c r="M38" s="14"/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1500</v>
      </c>
      <c r="W38" s="90">
        <v>10000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</row>
    <row r="39" spans="2:30" s="9" customFormat="1" x14ac:dyDescent="0.2">
      <c r="B39" s="20">
        <v>366</v>
      </c>
      <c r="C39" s="43" t="s">
        <v>26</v>
      </c>
      <c r="D39" s="43" t="s">
        <v>31</v>
      </c>
      <c r="E39" s="72">
        <f>SUM(E40:E42)</f>
        <v>0</v>
      </c>
      <c r="F39" s="12">
        <f>SUM(F40:F42)</f>
        <v>100</v>
      </c>
      <c r="G39" s="84">
        <f t="shared" si="3"/>
        <v>100</v>
      </c>
      <c r="H39" s="12">
        <f>SUM(H40:H42)</f>
        <v>0</v>
      </c>
      <c r="I39" s="12">
        <f>SUM(I40:I42)</f>
        <v>95.46</v>
      </c>
      <c r="J39" s="84">
        <f t="shared" si="4"/>
        <v>95.46</v>
      </c>
      <c r="K39" s="32">
        <f>SUM(K40:K42)</f>
        <v>0</v>
      </c>
      <c r="L39" s="32">
        <f>SUM(L40:L42)</f>
        <v>0</v>
      </c>
      <c r="M39" s="29"/>
      <c r="N39" s="32">
        <f>SUM(N40:N42)</f>
        <v>0</v>
      </c>
      <c r="O39" s="32">
        <f t="shared" ref="O39:AD39" si="27">SUM(O40:O42)</f>
        <v>0</v>
      </c>
      <c r="P39" s="32">
        <f t="shared" si="27"/>
        <v>0</v>
      </c>
      <c r="Q39" s="32">
        <f t="shared" si="27"/>
        <v>0</v>
      </c>
      <c r="R39" s="32">
        <f t="shared" ref="R39" si="28">SUM(R40:R42)</f>
        <v>0</v>
      </c>
      <c r="S39" s="32">
        <f t="shared" si="27"/>
        <v>0</v>
      </c>
      <c r="T39" s="32">
        <f>SUM(T40:T42)</f>
        <v>0</v>
      </c>
      <c r="U39" s="32">
        <f t="shared" si="27"/>
        <v>0</v>
      </c>
      <c r="V39" s="32">
        <f>SUM(V40:V42)</f>
        <v>0</v>
      </c>
      <c r="W39" s="32">
        <f>SUM(W40:W42)</f>
        <v>0</v>
      </c>
      <c r="X39" s="32">
        <f t="shared" si="27"/>
        <v>0</v>
      </c>
      <c r="Y39" s="32">
        <f t="shared" si="27"/>
        <v>0</v>
      </c>
      <c r="Z39" s="32">
        <f t="shared" si="27"/>
        <v>0</v>
      </c>
      <c r="AA39" s="32">
        <f t="shared" si="27"/>
        <v>0</v>
      </c>
      <c r="AB39" s="32">
        <f t="shared" si="27"/>
        <v>0</v>
      </c>
      <c r="AC39" s="32">
        <f t="shared" si="27"/>
        <v>0</v>
      </c>
      <c r="AD39" s="90">
        <f t="shared" si="27"/>
        <v>0</v>
      </c>
    </row>
    <row r="40" spans="2:30" x14ac:dyDescent="0.2">
      <c r="B40" s="21">
        <v>3660</v>
      </c>
      <c r="C40" t="s">
        <v>26</v>
      </c>
      <c r="D40" t="s">
        <v>31</v>
      </c>
      <c r="E40" s="73">
        <v>0</v>
      </c>
      <c r="F40" s="11">
        <v>0</v>
      </c>
      <c r="G40" s="85">
        <f>F40-E40</f>
        <v>0</v>
      </c>
      <c r="H40" s="11">
        <v>0</v>
      </c>
      <c r="I40" s="11">
        <v>0</v>
      </c>
      <c r="J40" s="85">
        <f>I40-H40</f>
        <v>0</v>
      </c>
      <c r="K40" s="33">
        <v>0</v>
      </c>
      <c r="L40" s="33">
        <f>SUM(N40:AU40)</f>
        <v>0</v>
      </c>
      <c r="M40" s="14"/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</row>
    <row r="41" spans="2:30" x14ac:dyDescent="0.2">
      <c r="B41" s="21">
        <v>3661</v>
      </c>
      <c r="C41" t="s">
        <v>26</v>
      </c>
      <c r="D41" t="s">
        <v>32</v>
      </c>
      <c r="E41" s="73">
        <v>0</v>
      </c>
      <c r="F41" s="11">
        <v>100</v>
      </c>
      <c r="G41" s="85">
        <f t="shared" si="3"/>
        <v>100</v>
      </c>
      <c r="H41" s="11">
        <v>0</v>
      </c>
      <c r="I41" s="11">
        <v>95.46</v>
      </c>
      <c r="J41" s="85">
        <f t="shared" si="4"/>
        <v>95.46</v>
      </c>
      <c r="K41" s="33">
        <v>0</v>
      </c>
      <c r="L41" s="33">
        <f>SUM(N41:AU41)</f>
        <v>0</v>
      </c>
      <c r="M41" s="14"/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</row>
    <row r="42" spans="2:30" x14ac:dyDescent="0.2">
      <c r="B42" s="21">
        <v>3680</v>
      </c>
      <c r="C42" t="s">
        <v>26</v>
      </c>
      <c r="D42" t="s">
        <v>33</v>
      </c>
      <c r="E42" s="73">
        <v>0</v>
      </c>
      <c r="F42" s="11">
        <v>0</v>
      </c>
      <c r="G42" s="85">
        <f t="shared" si="3"/>
        <v>0</v>
      </c>
      <c r="H42" s="11">
        <v>0</v>
      </c>
      <c r="I42" s="11">
        <v>0</v>
      </c>
      <c r="J42" s="85">
        <f t="shared" si="4"/>
        <v>0</v>
      </c>
      <c r="K42" s="33">
        <v>0</v>
      </c>
      <c r="L42" s="33">
        <f>SUM(N42:AU42)</f>
        <v>0</v>
      </c>
      <c r="M42" s="14"/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</row>
    <row r="43" spans="2:30" x14ac:dyDescent="0.2">
      <c r="B43" s="20">
        <v>38</v>
      </c>
      <c r="C43" s="43" t="s">
        <v>99</v>
      </c>
      <c r="D43" s="43" t="s">
        <v>100</v>
      </c>
      <c r="E43" s="72">
        <f>SUM(E45)</f>
        <v>0</v>
      </c>
      <c r="F43" s="12">
        <f>SUM(F45)</f>
        <v>-163.05000000000001</v>
      </c>
      <c r="G43" s="84">
        <f t="shared" si="3"/>
        <v>-163.05000000000001</v>
      </c>
      <c r="H43" s="12">
        <f>SUM(H44:H45)</f>
        <v>0</v>
      </c>
      <c r="I43" s="12">
        <f>SUM(I44:I45)</f>
        <v>-22.99</v>
      </c>
      <c r="J43" s="84">
        <f t="shared" si="4"/>
        <v>-22.99</v>
      </c>
      <c r="K43" s="12">
        <f>SUM(K44:K45)</f>
        <v>0</v>
      </c>
      <c r="L43" s="12">
        <f>SUM(L44:L45)</f>
        <v>0</v>
      </c>
      <c r="M43" s="14"/>
      <c r="N43" s="32">
        <f>SUM(N44:N45)</f>
        <v>0</v>
      </c>
      <c r="O43" s="32">
        <f t="shared" ref="O43:AC43" si="29">SUM(O44:O45)</f>
        <v>0</v>
      </c>
      <c r="P43" s="32">
        <f t="shared" si="29"/>
        <v>0</v>
      </c>
      <c r="Q43" s="32">
        <f t="shared" si="29"/>
        <v>0</v>
      </c>
      <c r="R43" s="32">
        <f t="shared" si="29"/>
        <v>0</v>
      </c>
      <c r="S43" s="32">
        <f t="shared" si="29"/>
        <v>0</v>
      </c>
      <c r="T43" s="32">
        <f t="shared" si="29"/>
        <v>0</v>
      </c>
      <c r="U43" s="32">
        <f t="shared" si="29"/>
        <v>0</v>
      </c>
      <c r="V43" s="32">
        <f t="shared" si="29"/>
        <v>0</v>
      </c>
      <c r="W43" s="32">
        <f t="shared" si="29"/>
        <v>0</v>
      </c>
      <c r="X43" s="32">
        <f t="shared" si="29"/>
        <v>0</v>
      </c>
      <c r="Y43" s="32">
        <f t="shared" si="29"/>
        <v>0</v>
      </c>
      <c r="Z43" s="32">
        <f t="shared" si="29"/>
        <v>0</v>
      </c>
      <c r="AA43" s="32">
        <f t="shared" si="29"/>
        <v>0</v>
      </c>
      <c r="AB43" s="32">
        <f t="shared" si="29"/>
        <v>0</v>
      </c>
      <c r="AC43" s="32">
        <f t="shared" si="29"/>
        <v>0</v>
      </c>
      <c r="AD43" s="32">
        <f>SUM(AD44:AD45)</f>
        <v>0</v>
      </c>
    </row>
    <row r="44" spans="2:30" x14ac:dyDescent="0.2">
      <c r="B44" s="102">
        <v>3800</v>
      </c>
      <c r="C44" s="102" t="s">
        <v>99</v>
      </c>
      <c r="D44" s="102" t="s">
        <v>156</v>
      </c>
      <c r="E44" s="72"/>
      <c r="F44" s="12"/>
      <c r="G44" s="84"/>
      <c r="H44" s="103">
        <v>0</v>
      </c>
      <c r="I44" s="103">
        <v>-22.99</v>
      </c>
      <c r="J44" s="86">
        <f t="shared" si="4"/>
        <v>-22.99</v>
      </c>
      <c r="K44" s="104">
        <v>0</v>
      </c>
      <c r="L44" s="104">
        <v>0</v>
      </c>
      <c r="M44" s="14"/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0</v>
      </c>
      <c r="AD44" s="104">
        <v>0</v>
      </c>
    </row>
    <row r="45" spans="2:30" x14ac:dyDescent="0.2">
      <c r="B45" s="44">
        <v>3805</v>
      </c>
      <c r="C45" s="27" t="s">
        <v>99</v>
      </c>
      <c r="D45" s="27" t="s">
        <v>101</v>
      </c>
      <c r="E45" s="74">
        <v>0</v>
      </c>
      <c r="F45" s="13">
        <v>-163.05000000000001</v>
      </c>
      <c r="G45" s="86">
        <f t="shared" si="3"/>
        <v>-163.05000000000001</v>
      </c>
      <c r="H45" s="13">
        <v>0</v>
      </c>
      <c r="I45" s="13">
        <v>0</v>
      </c>
      <c r="J45" s="86">
        <f t="shared" si="4"/>
        <v>0</v>
      </c>
      <c r="K45" s="33">
        <v>0</v>
      </c>
      <c r="L45" s="33">
        <f>SUM(N45:AU45)</f>
        <v>0</v>
      </c>
      <c r="M45" s="14"/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 x14ac:dyDescent="0.2">
      <c r="B46" s="45"/>
      <c r="E46" s="75"/>
      <c r="F46" s="14"/>
      <c r="G46" s="76"/>
      <c r="H46" s="14"/>
      <c r="I46" s="14"/>
      <c r="J46" s="76"/>
      <c r="K46" s="10"/>
      <c r="L46" s="10"/>
      <c r="M46" s="1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2:30" s="8" customFormat="1" ht="21" customHeight="1" x14ac:dyDescent="0.2">
      <c r="B47" s="46"/>
      <c r="C47" s="15"/>
      <c r="D47" s="63" t="s">
        <v>34</v>
      </c>
      <c r="E47" s="77">
        <f>SUM(E48,E66,E109,)</f>
        <v>-37000</v>
      </c>
      <c r="F47" s="16">
        <f>SUM(F48,F66,F109,)</f>
        <v>-27044.710000000003</v>
      </c>
      <c r="G47" s="78">
        <f>F47-E47</f>
        <v>9955.2899999999972</v>
      </c>
      <c r="H47" s="66">
        <f>SUM(H48,H66,,H109,)</f>
        <v>-35080</v>
      </c>
      <c r="I47" s="16">
        <f>SUM(I48,I66,I109,)</f>
        <v>-32685.5</v>
      </c>
      <c r="J47" s="78">
        <f>I47-H47</f>
        <v>2394.5</v>
      </c>
      <c r="K47" s="99">
        <f>SUM(K48,K66,K64,K109,)</f>
        <v>-39500</v>
      </c>
      <c r="L47" s="99">
        <f>SUM(L48,L66,L64,L109,)</f>
        <v>-43350</v>
      </c>
      <c r="M47" s="38"/>
      <c r="N47" s="53">
        <f t="shared" ref="N47:AD47" si="30">SUM(N48,N66,,N109,)</f>
        <v>4000</v>
      </c>
      <c r="O47" s="53">
        <f t="shared" si="30"/>
        <v>8500</v>
      </c>
      <c r="P47" s="53">
        <f t="shared" si="30"/>
        <v>0</v>
      </c>
      <c r="Q47" s="53">
        <f t="shared" si="30"/>
        <v>850</v>
      </c>
      <c r="R47" s="53">
        <f t="shared" si="30"/>
        <v>0</v>
      </c>
      <c r="S47" s="53">
        <f t="shared" si="30"/>
        <v>4000</v>
      </c>
      <c r="T47" s="53">
        <f t="shared" si="30"/>
        <v>9500</v>
      </c>
      <c r="U47" s="53">
        <f t="shared" si="30"/>
        <v>0</v>
      </c>
      <c r="V47" s="53">
        <f t="shared" si="30"/>
        <v>1500</v>
      </c>
      <c r="W47" s="53">
        <f t="shared" si="30"/>
        <v>15000</v>
      </c>
      <c r="X47" s="53">
        <f t="shared" si="30"/>
        <v>0</v>
      </c>
      <c r="Y47" s="53">
        <f t="shared" si="30"/>
        <v>0</v>
      </c>
      <c r="Z47" s="53">
        <f t="shared" si="30"/>
        <v>0</v>
      </c>
      <c r="AA47" s="53">
        <f t="shared" si="30"/>
        <v>0</v>
      </c>
      <c r="AB47" s="53">
        <f t="shared" si="30"/>
        <v>0</v>
      </c>
      <c r="AC47" s="53">
        <f t="shared" si="30"/>
        <v>0</v>
      </c>
      <c r="AD47" s="57">
        <f t="shared" si="30"/>
        <v>0</v>
      </c>
    </row>
    <row r="48" spans="2:30" s="9" customFormat="1" x14ac:dyDescent="0.2">
      <c r="B48" s="17">
        <v>4</v>
      </c>
      <c r="C48" s="18" t="s">
        <v>35</v>
      </c>
      <c r="D48" s="18" t="s">
        <v>36</v>
      </c>
      <c r="E48" s="79">
        <f>SUM(,E49,E52,E60)</f>
        <v>-5000</v>
      </c>
      <c r="F48" s="19">
        <f>SUM(,F49,F52,F60)</f>
        <v>-2750.3500000000004</v>
      </c>
      <c r="G48" s="87">
        <f>F48-E48</f>
        <v>2249.6499999999996</v>
      </c>
      <c r="H48" s="19">
        <f>SUM(,H49,H52,H60)</f>
        <v>-580</v>
      </c>
      <c r="I48" s="19">
        <f>SUM(,I49,I52,I60)</f>
        <v>-498.15</v>
      </c>
      <c r="J48" s="87">
        <f>I48-H48</f>
        <v>81.850000000000023</v>
      </c>
      <c r="K48" s="54">
        <f>SUM(,K49,K52,K60)</f>
        <v>0</v>
      </c>
      <c r="L48" s="54">
        <f>SUM(,L49,L52,L60)</f>
        <v>0</v>
      </c>
      <c r="M48" s="30"/>
      <c r="N48" s="54">
        <f>SUM(,N49,N52,N60)</f>
        <v>0</v>
      </c>
      <c r="O48" s="54">
        <f t="shared" ref="O48:AD48" si="31">SUM(,O49,O52,O60)</f>
        <v>0</v>
      </c>
      <c r="P48" s="54">
        <f t="shared" si="31"/>
        <v>0</v>
      </c>
      <c r="Q48" s="54">
        <f t="shared" si="31"/>
        <v>0</v>
      </c>
      <c r="R48" s="54">
        <f t="shared" ref="R48" si="32">SUM(,R49,R52,R60)</f>
        <v>0</v>
      </c>
      <c r="S48" s="54">
        <f t="shared" si="31"/>
        <v>0</v>
      </c>
      <c r="T48" s="54">
        <f>SUM(,T49,T52,T60)</f>
        <v>0</v>
      </c>
      <c r="U48" s="54">
        <f t="shared" si="31"/>
        <v>0</v>
      </c>
      <c r="V48" s="54">
        <f>SUM(,V49,V52,V60)</f>
        <v>0</v>
      </c>
      <c r="W48" s="54">
        <f>SUM(,W49,W52,W60)</f>
        <v>0</v>
      </c>
      <c r="X48" s="54">
        <f t="shared" si="31"/>
        <v>0</v>
      </c>
      <c r="Y48" s="54">
        <f t="shared" si="31"/>
        <v>0</v>
      </c>
      <c r="Z48" s="54">
        <f t="shared" si="31"/>
        <v>0</v>
      </c>
      <c r="AA48" s="54">
        <f t="shared" si="31"/>
        <v>0</v>
      </c>
      <c r="AB48" s="54">
        <f t="shared" si="31"/>
        <v>0</v>
      </c>
      <c r="AC48" s="54">
        <f t="shared" si="31"/>
        <v>0</v>
      </c>
      <c r="AD48" s="58">
        <f t="shared" si="31"/>
        <v>0</v>
      </c>
    </row>
    <row r="49" spans="2:30" s="9" customFormat="1" x14ac:dyDescent="0.2">
      <c r="B49" s="20">
        <v>42</v>
      </c>
      <c r="C49" s="43" t="s">
        <v>37</v>
      </c>
      <c r="D49" s="43" t="s">
        <v>38</v>
      </c>
      <c r="E49" s="72">
        <f>SUM(E50:E51)</f>
        <v>0</v>
      </c>
      <c r="F49" s="12">
        <f>SUM(F50:F51)</f>
        <v>0</v>
      </c>
      <c r="G49" s="84">
        <f t="shared" ref="G49:G116" si="33">F49-E49</f>
        <v>0</v>
      </c>
      <c r="H49" s="12">
        <f>SUM(H50:H51)</f>
        <v>0</v>
      </c>
      <c r="I49" s="12">
        <f>SUM(I50:I51)</f>
        <v>0</v>
      </c>
      <c r="J49" s="84">
        <f t="shared" ref="J49:J120" si="34">I49-H49</f>
        <v>0</v>
      </c>
      <c r="K49" s="55">
        <f>SUM(K50:K51)</f>
        <v>0</v>
      </c>
      <c r="L49" s="55">
        <f>SUM(L50:L51)</f>
        <v>0</v>
      </c>
      <c r="M49" s="29"/>
      <c r="N49" s="55">
        <f>SUM(N50:N51)</f>
        <v>0</v>
      </c>
      <c r="O49" s="55">
        <f t="shared" ref="O49:AD49" si="35">SUM(O50:O51)</f>
        <v>0</v>
      </c>
      <c r="P49" s="55">
        <f t="shared" si="35"/>
        <v>0</v>
      </c>
      <c r="Q49" s="55">
        <f t="shared" si="35"/>
        <v>0</v>
      </c>
      <c r="R49" s="55">
        <f t="shared" ref="R49" si="36">SUM(R50:R51)</f>
        <v>0</v>
      </c>
      <c r="S49" s="55">
        <f t="shared" si="35"/>
        <v>0</v>
      </c>
      <c r="T49" s="55">
        <f>SUM(T50:T51)</f>
        <v>0</v>
      </c>
      <c r="U49" s="55">
        <f t="shared" si="35"/>
        <v>0</v>
      </c>
      <c r="V49" s="55">
        <f>SUM(V50:V51)</f>
        <v>0</v>
      </c>
      <c r="W49" s="55">
        <f>SUM(W50:W51)</f>
        <v>0</v>
      </c>
      <c r="X49" s="55">
        <f t="shared" si="35"/>
        <v>0</v>
      </c>
      <c r="Y49" s="55">
        <f t="shared" si="35"/>
        <v>0</v>
      </c>
      <c r="Z49" s="55">
        <f t="shared" si="35"/>
        <v>0</v>
      </c>
      <c r="AA49" s="55">
        <f t="shared" si="35"/>
        <v>0</v>
      </c>
      <c r="AB49" s="55">
        <f t="shared" si="35"/>
        <v>0</v>
      </c>
      <c r="AC49" s="55">
        <f t="shared" si="35"/>
        <v>0</v>
      </c>
      <c r="AD49" s="59">
        <f t="shared" si="35"/>
        <v>0</v>
      </c>
    </row>
    <row r="50" spans="2:30" x14ac:dyDescent="0.2">
      <c r="B50" s="21">
        <v>4200</v>
      </c>
      <c r="C50" t="s">
        <v>37</v>
      </c>
      <c r="D50" t="s">
        <v>39</v>
      </c>
      <c r="E50" s="74">
        <v>0</v>
      </c>
      <c r="F50" s="13">
        <v>0</v>
      </c>
      <c r="G50" s="86">
        <f t="shared" si="33"/>
        <v>0</v>
      </c>
      <c r="H50" s="11">
        <v>0</v>
      </c>
      <c r="I50" s="13">
        <v>0</v>
      </c>
      <c r="J50" s="86">
        <f t="shared" si="34"/>
        <v>0</v>
      </c>
      <c r="K50" s="33">
        <v>0</v>
      </c>
      <c r="L50" s="33">
        <f>-SUM(N50:AU50)</f>
        <v>0</v>
      </c>
      <c r="M50" s="14"/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</row>
    <row r="51" spans="2:30" x14ac:dyDescent="0.2">
      <c r="B51" s="21">
        <v>4201</v>
      </c>
      <c r="C51" t="s">
        <v>37</v>
      </c>
      <c r="D51" t="s">
        <v>40</v>
      </c>
      <c r="E51" s="74">
        <v>0</v>
      </c>
      <c r="F51" s="13">
        <v>0</v>
      </c>
      <c r="G51" s="86">
        <f t="shared" si="33"/>
        <v>0</v>
      </c>
      <c r="H51" s="11">
        <v>0</v>
      </c>
      <c r="I51" s="13">
        <v>0</v>
      </c>
      <c r="J51" s="86">
        <f t="shared" si="34"/>
        <v>0</v>
      </c>
      <c r="K51" s="33">
        <v>0</v>
      </c>
      <c r="L51" s="33">
        <f>-SUM(N51:AU51)</f>
        <v>0</v>
      </c>
      <c r="M51" s="14"/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</row>
    <row r="52" spans="2:30" s="9" customFormat="1" x14ac:dyDescent="0.2">
      <c r="B52" s="20">
        <v>46</v>
      </c>
      <c r="C52" s="43" t="s">
        <v>41</v>
      </c>
      <c r="D52" s="43" t="s">
        <v>42</v>
      </c>
      <c r="E52" s="72">
        <f>SUM(E53,E58)</f>
        <v>-1000</v>
      </c>
      <c r="F52" s="12">
        <f>SUM(F53,F58)</f>
        <v>-217.74</v>
      </c>
      <c r="G52" s="84">
        <f t="shared" si="33"/>
        <v>782.26</v>
      </c>
      <c r="H52" s="12">
        <f>SUM(H53,H58)</f>
        <v>-580</v>
      </c>
      <c r="I52" s="12">
        <f>SUM(I53,I58)</f>
        <v>-498.15</v>
      </c>
      <c r="J52" s="84">
        <f t="shared" si="34"/>
        <v>81.850000000000023</v>
      </c>
      <c r="K52" s="55">
        <f>SUM(K53,K58)</f>
        <v>0</v>
      </c>
      <c r="L52" s="55">
        <f>SUM(L53,L58)</f>
        <v>0</v>
      </c>
      <c r="M52" s="29"/>
      <c r="N52" s="55">
        <f t="shared" ref="N52:AD52" si="37">SUM(N53,N58)</f>
        <v>0</v>
      </c>
      <c r="O52" s="55">
        <f t="shared" si="37"/>
        <v>0</v>
      </c>
      <c r="P52" s="55">
        <f t="shared" si="37"/>
        <v>0</v>
      </c>
      <c r="Q52" s="55">
        <f t="shared" si="37"/>
        <v>0</v>
      </c>
      <c r="R52" s="55">
        <f t="shared" ref="R52" si="38">SUM(R53,R58)</f>
        <v>0</v>
      </c>
      <c r="S52" s="55">
        <f t="shared" si="37"/>
        <v>0</v>
      </c>
      <c r="T52" s="55">
        <f>SUM(T53,T58)</f>
        <v>0</v>
      </c>
      <c r="U52" s="55">
        <f t="shared" si="37"/>
        <v>0</v>
      </c>
      <c r="V52" s="55">
        <f>SUM(V53,V58)</f>
        <v>0</v>
      </c>
      <c r="W52" s="55">
        <f>SUM(W53,W58)</f>
        <v>0</v>
      </c>
      <c r="X52" s="55">
        <f t="shared" si="37"/>
        <v>0</v>
      </c>
      <c r="Y52" s="55">
        <f t="shared" si="37"/>
        <v>0</v>
      </c>
      <c r="Z52" s="55">
        <f t="shared" si="37"/>
        <v>0</v>
      </c>
      <c r="AA52" s="55">
        <f t="shared" si="37"/>
        <v>0</v>
      </c>
      <c r="AB52" s="55">
        <f t="shared" si="37"/>
        <v>0</v>
      </c>
      <c r="AC52" s="55">
        <f t="shared" si="37"/>
        <v>0</v>
      </c>
      <c r="AD52" s="59">
        <f t="shared" si="37"/>
        <v>0</v>
      </c>
    </row>
    <row r="53" spans="2:30" s="9" customFormat="1" x14ac:dyDescent="0.2">
      <c r="B53" s="20">
        <v>460</v>
      </c>
      <c r="C53" s="43" t="s">
        <v>41</v>
      </c>
      <c r="D53" s="43" t="s">
        <v>121</v>
      </c>
      <c r="E53" s="72">
        <f>SUM(E54:E57)</f>
        <v>-1000</v>
      </c>
      <c r="F53" s="12">
        <f>SUM(F54:F57)</f>
        <v>-217.74</v>
      </c>
      <c r="G53" s="84">
        <f t="shared" si="33"/>
        <v>782.26</v>
      </c>
      <c r="H53" s="12">
        <f>SUM(H54:H57)</f>
        <v>-580</v>
      </c>
      <c r="I53" s="12">
        <f>SUM(I54:I57)</f>
        <v>-498.15</v>
      </c>
      <c r="J53" s="84">
        <f t="shared" si="34"/>
        <v>81.850000000000023</v>
      </c>
      <c r="K53" s="55">
        <f>SUM(K54:K57)</f>
        <v>0</v>
      </c>
      <c r="L53" s="55">
        <f>SUM(L54:L57)</f>
        <v>0</v>
      </c>
      <c r="M53" s="29"/>
      <c r="N53" s="55">
        <f>SUM(N54:N57)</f>
        <v>0</v>
      </c>
      <c r="O53" s="55">
        <f t="shared" ref="O53:AD53" si="39">SUM(O54:O57)</f>
        <v>0</v>
      </c>
      <c r="P53" s="55">
        <f t="shared" si="39"/>
        <v>0</v>
      </c>
      <c r="Q53" s="55">
        <f t="shared" si="39"/>
        <v>0</v>
      </c>
      <c r="R53" s="55">
        <f t="shared" ref="R53" si="40">SUM(R54:R57)</f>
        <v>0</v>
      </c>
      <c r="S53" s="55">
        <f t="shared" si="39"/>
        <v>0</v>
      </c>
      <c r="T53" s="55">
        <f>SUM(T54:T57)</f>
        <v>0</v>
      </c>
      <c r="U53" s="55">
        <f t="shared" si="39"/>
        <v>0</v>
      </c>
      <c r="V53" s="55">
        <f>SUM(V54:V57)</f>
        <v>0</v>
      </c>
      <c r="W53" s="55">
        <f>SUM(W54:W57)</f>
        <v>0</v>
      </c>
      <c r="X53" s="55">
        <f t="shared" si="39"/>
        <v>0</v>
      </c>
      <c r="Y53" s="55">
        <f t="shared" si="39"/>
        <v>0</v>
      </c>
      <c r="Z53" s="55">
        <f t="shared" si="39"/>
        <v>0</v>
      </c>
      <c r="AA53" s="55">
        <f t="shared" si="39"/>
        <v>0</v>
      </c>
      <c r="AB53" s="55">
        <f t="shared" si="39"/>
        <v>0</v>
      </c>
      <c r="AC53" s="55">
        <f t="shared" si="39"/>
        <v>0</v>
      </c>
      <c r="AD53" s="59">
        <f t="shared" si="39"/>
        <v>0</v>
      </c>
    </row>
    <row r="54" spans="2:30" x14ac:dyDescent="0.2">
      <c r="B54" s="21">
        <v>4600</v>
      </c>
      <c r="C54" t="s">
        <v>43</v>
      </c>
      <c r="D54" t="s">
        <v>44</v>
      </c>
      <c r="E54" s="74">
        <v>0</v>
      </c>
      <c r="F54" s="13">
        <v>0</v>
      </c>
      <c r="G54" s="86">
        <f t="shared" si="33"/>
        <v>0</v>
      </c>
      <c r="H54" s="11">
        <v>-580</v>
      </c>
      <c r="I54" s="13">
        <v>0</v>
      </c>
      <c r="J54" s="86">
        <f t="shared" si="34"/>
        <v>580</v>
      </c>
      <c r="K54" s="33">
        <v>0</v>
      </c>
      <c r="L54" s="33">
        <f>-SUM(N54:AU54)</f>
        <v>0</v>
      </c>
      <c r="M54" s="14"/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</row>
    <row r="55" spans="2:30" x14ac:dyDescent="0.2">
      <c r="B55" s="21">
        <v>4601</v>
      </c>
      <c r="C55" t="s">
        <v>43</v>
      </c>
      <c r="D55" t="s">
        <v>45</v>
      </c>
      <c r="E55" s="74">
        <v>-1000</v>
      </c>
      <c r="F55" s="13">
        <v>-217.74</v>
      </c>
      <c r="G55" s="86">
        <f t="shared" si="33"/>
        <v>782.26</v>
      </c>
      <c r="H55" s="11">
        <v>0</v>
      </c>
      <c r="I55" s="13">
        <v>-498.15</v>
      </c>
      <c r="J55" s="86">
        <f t="shared" si="34"/>
        <v>-498.15</v>
      </c>
      <c r="K55" s="33">
        <v>0</v>
      </c>
      <c r="L55" s="33">
        <f>-SUM(N55:AU55)</f>
        <v>0</v>
      </c>
      <c r="M55" s="14"/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</row>
    <row r="56" spans="2:30" x14ac:dyDescent="0.2">
      <c r="B56" s="21">
        <v>4604</v>
      </c>
      <c r="C56" t="s">
        <v>43</v>
      </c>
      <c r="D56" t="s">
        <v>46</v>
      </c>
      <c r="E56" s="74">
        <v>0</v>
      </c>
      <c r="F56" s="13">
        <v>0</v>
      </c>
      <c r="G56" s="86">
        <f t="shared" si="33"/>
        <v>0</v>
      </c>
      <c r="H56" s="11">
        <v>0</v>
      </c>
      <c r="I56" s="13">
        <v>0</v>
      </c>
      <c r="J56" s="86">
        <f t="shared" si="34"/>
        <v>0</v>
      </c>
      <c r="K56" s="33">
        <v>0</v>
      </c>
      <c r="L56" s="33">
        <f>-SUM(N56:AU56)</f>
        <v>0</v>
      </c>
      <c r="M56" s="14"/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</row>
    <row r="57" spans="2:30" x14ac:dyDescent="0.2">
      <c r="B57" s="21">
        <v>4605</v>
      </c>
      <c r="C57" t="s">
        <v>43</v>
      </c>
      <c r="D57" t="s">
        <v>47</v>
      </c>
      <c r="E57" s="74">
        <v>0</v>
      </c>
      <c r="F57" s="13">
        <v>0</v>
      </c>
      <c r="G57" s="86">
        <f t="shared" si="33"/>
        <v>0</v>
      </c>
      <c r="H57" s="11">
        <v>0</v>
      </c>
      <c r="I57" s="13">
        <v>0</v>
      </c>
      <c r="J57" s="86">
        <f t="shared" si="34"/>
        <v>0</v>
      </c>
      <c r="K57" s="33">
        <v>0</v>
      </c>
      <c r="L57" s="33">
        <f>-SUM(N57:AU57)</f>
        <v>0</v>
      </c>
      <c r="M57" s="14"/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</row>
    <row r="58" spans="2:30" s="9" customFormat="1" x14ac:dyDescent="0.2">
      <c r="B58" s="20">
        <v>461</v>
      </c>
      <c r="C58" s="43" t="s">
        <v>48</v>
      </c>
      <c r="D58" s="43" t="s">
        <v>49</v>
      </c>
      <c r="E58" s="72">
        <f>SUM(E59)</f>
        <v>0</v>
      </c>
      <c r="F58" s="12">
        <f>SUM(F59)</f>
        <v>0</v>
      </c>
      <c r="G58" s="84">
        <f t="shared" si="33"/>
        <v>0</v>
      </c>
      <c r="H58" s="12">
        <f>SUM(H59)</f>
        <v>0</v>
      </c>
      <c r="I58" s="12">
        <f>SUM(I59)</f>
        <v>0</v>
      </c>
      <c r="J58" s="84">
        <f t="shared" si="34"/>
        <v>0</v>
      </c>
      <c r="K58" s="55">
        <f>SUM(K59)</f>
        <v>0</v>
      </c>
      <c r="L58" s="55">
        <f>SUM(L59)</f>
        <v>0</v>
      </c>
      <c r="M58" s="29"/>
      <c r="N58" s="55">
        <f>SUM(N59)</f>
        <v>0</v>
      </c>
      <c r="O58" s="55">
        <f t="shared" ref="O58:AD58" si="41">SUM(O59)</f>
        <v>0</v>
      </c>
      <c r="P58" s="55">
        <f t="shared" si="41"/>
        <v>0</v>
      </c>
      <c r="Q58" s="55">
        <f t="shared" si="41"/>
        <v>0</v>
      </c>
      <c r="R58" s="55">
        <f t="shared" si="41"/>
        <v>0</v>
      </c>
      <c r="S58" s="55">
        <f t="shared" si="41"/>
        <v>0</v>
      </c>
      <c r="T58" s="55">
        <f>SUM(T59)</f>
        <v>0</v>
      </c>
      <c r="U58" s="55">
        <f t="shared" si="41"/>
        <v>0</v>
      </c>
      <c r="V58" s="55">
        <f>SUM(V59)</f>
        <v>0</v>
      </c>
      <c r="W58" s="55">
        <f>SUM(W59)</f>
        <v>0</v>
      </c>
      <c r="X58" s="55">
        <f t="shared" si="41"/>
        <v>0</v>
      </c>
      <c r="Y58" s="55">
        <f t="shared" si="41"/>
        <v>0</v>
      </c>
      <c r="Z58" s="55">
        <f t="shared" si="41"/>
        <v>0</v>
      </c>
      <c r="AA58" s="55">
        <f t="shared" si="41"/>
        <v>0</v>
      </c>
      <c r="AB58" s="55">
        <f t="shared" si="41"/>
        <v>0</v>
      </c>
      <c r="AC58" s="55">
        <f t="shared" si="41"/>
        <v>0</v>
      </c>
      <c r="AD58" s="59">
        <f t="shared" si="41"/>
        <v>0</v>
      </c>
    </row>
    <row r="59" spans="2:30" x14ac:dyDescent="0.2">
      <c r="B59" s="21">
        <v>4610</v>
      </c>
      <c r="C59" t="s">
        <v>48</v>
      </c>
      <c r="D59" t="s">
        <v>50</v>
      </c>
      <c r="E59" s="74">
        <v>0</v>
      </c>
      <c r="F59" s="13">
        <v>0</v>
      </c>
      <c r="G59" s="86">
        <f t="shared" si="33"/>
        <v>0</v>
      </c>
      <c r="H59" s="11">
        <v>0</v>
      </c>
      <c r="I59" s="13">
        <v>0</v>
      </c>
      <c r="J59" s="86">
        <f t="shared" si="34"/>
        <v>0</v>
      </c>
      <c r="K59" s="33">
        <v>0</v>
      </c>
      <c r="L59" s="33">
        <f>-SUM(N59:AU59)</f>
        <v>0</v>
      </c>
      <c r="M59" s="14"/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/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</row>
    <row r="60" spans="2:30" s="9" customFormat="1" x14ac:dyDescent="0.2">
      <c r="B60" s="20">
        <v>47</v>
      </c>
      <c r="C60" s="43" t="s">
        <v>51</v>
      </c>
      <c r="D60" s="43" t="s">
        <v>52</v>
      </c>
      <c r="E60" s="72">
        <f>SUM(E61:E63)</f>
        <v>-4000</v>
      </c>
      <c r="F60" s="12">
        <f>SUM(F61:F63)</f>
        <v>-2532.61</v>
      </c>
      <c r="G60" s="84">
        <f t="shared" si="33"/>
        <v>1467.3899999999999</v>
      </c>
      <c r="H60" s="12">
        <f>SUM(H61:H63)</f>
        <v>0</v>
      </c>
      <c r="I60" s="12">
        <f>SUM(I61:I63)</f>
        <v>0</v>
      </c>
      <c r="J60" s="84">
        <f t="shared" si="34"/>
        <v>0</v>
      </c>
      <c r="K60" s="32">
        <f>SUM(K61:K63)</f>
        <v>0</v>
      </c>
      <c r="L60" s="32">
        <f>SUM(L61:L63)</f>
        <v>0</v>
      </c>
      <c r="M60" s="29"/>
      <c r="N60" s="32">
        <f>SUM(N61:N63)</f>
        <v>0</v>
      </c>
      <c r="O60" s="32">
        <f t="shared" ref="O60:AD60" si="42">SUM(O61:O63)</f>
        <v>0</v>
      </c>
      <c r="P60" s="32">
        <f t="shared" si="42"/>
        <v>0</v>
      </c>
      <c r="Q60" s="32">
        <f t="shared" si="42"/>
        <v>0</v>
      </c>
      <c r="R60" s="32">
        <f t="shared" ref="R60" si="43">SUM(R61:R63)</f>
        <v>0</v>
      </c>
      <c r="S60" s="32">
        <f t="shared" si="42"/>
        <v>0</v>
      </c>
      <c r="T60" s="32">
        <f>SUM(T61:T63)</f>
        <v>0</v>
      </c>
      <c r="U60" s="32">
        <f t="shared" si="42"/>
        <v>0</v>
      </c>
      <c r="V60" s="32">
        <f>SUM(V61:V63)</f>
        <v>0</v>
      </c>
      <c r="W60" s="32">
        <f>SUM(W61:W63)</f>
        <v>0</v>
      </c>
      <c r="X60" s="32">
        <f t="shared" si="42"/>
        <v>0</v>
      </c>
      <c r="Y60" s="32">
        <f t="shared" si="42"/>
        <v>0</v>
      </c>
      <c r="Z60" s="32">
        <f t="shared" si="42"/>
        <v>0</v>
      </c>
      <c r="AA60" s="32">
        <f t="shared" si="42"/>
        <v>0</v>
      </c>
      <c r="AB60" s="32">
        <f t="shared" si="42"/>
        <v>0</v>
      </c>
      <c r="AC60" s="32">
        <f t="shared" si="42"/>
        <v>0</v>
      </c>
      <c r="AD60" s="32">
        <f t="shared" si="42"/>
        <v>0</v>
      </c>
    </row>
    <row r="61" spans="2:30" x14ac:dyDescent="0.2">
      <c r="B61" s="21">
        <v>4742</v>
      </c>
      <c r="C61" t="s">
        <v>51</v>
      </c>
      <c r="D61" t="s">
        <v>53</v>
      </c>
      <c r="E61" s="74">
        <v>-4000</v>
      </c>
      <c r="F61" s="13">
        <v>-2532.61</v>
      </c>
      <c r="G61" s="86">
        <f t="shared" si="33"/>
        <v>1467.3899999999999</v>
      </c>
      <c r="H61" s="11">
        <v>0</v>
      </c>
      <c r="I61" s="13">
        <v>0</v>
      </c>
      <c r="J61" s="86">
        <f t="shared" si="34"/>
        <v>0</v>
      </c>
      <c r="K61" s="33">
        <v>0</v>
      </c>
      <c r="L61" s="33">
        <f>-SUM(N61:AU61)</f>
        <v>0</v>
      </c>
      <c r="M61" s="14"/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</row>
    <row r="62" spans="2:30" x14ac:dyDescent="0.2">
      <c r="B62" s="21">
        <v>4743</v>
      </c>
      <c r="C62" t="s">
        <v>51</v>
      </c>
      <c r="D62" t="s">
        <v>54</v>
      </c>
      <c r="E62" s="74">
        <v>0</v>
      </c>
      <c r="F62" s="13">
        <v>0</v>
      </c>
      <c r="G62" s="86">
        <f t="shared" si="33"/>
        <v>0</v>
      </c>
      <c r="H62" s="11">
        <v>0</v>
      </c>
      <c r="I62" s="13">
        <v>0</v>
      </c>
      <c r="J62" s="86">
        <f t="shared" si="34"/>
        <v>0</v>
      </c>
      <c r="K62" s="33">
        <v>0</v>
      </c>
      <c r="L62" s="33">
        <f>-SUM(N62:AU62)</f>
        <v>0</v>
      </c>
      <c r="M62" s="14"/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</row>
    <row r="63" spans="2:30" x14ac:dyDescent="0.2">
      <c r="B63" s="21">
        <v>4744</v>
      </c>
      <c r="C63" t="s">
        <v>51</v>
      </c>
      <c r="D63" t="s">
        <v>55</v>
      </c>
      <c r="E63" s="74">
        <v>0</v>
      </c>
      <c r="F63" s="13">
        <v>0</v>
      </c>
      <c r="G63" s="86">
        <f t="shared" si="33"/>
        <v>0</v>
      </c>
      <c r="H63" s="11">
        <v>0</v>
      </c>
      <c r="I63" s="13">
        <v>0</v>
      </c>
      <c r="J63" s="86">
        <f t="shared" si="34"/>
        <v>0</v>
      </c>
      <c r="K63" s="33">
        <v>0</v>
      </c>
      <c r="L63" s="33">
        <f>-SUM(N63:AU63)</f>
        <v>0</v>
      </c>
      <c r="M63" s="14"/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</row>
    <row r="64" spans="2:30" s="9" customFormat="1" x14ac:dyDescent="0.2">
      <c r="B64" s="20">
        <v>59</v>
      </c>
      <c r="C64" s="43" t="s">
        <v>56</v>
      </c>
      <c r="D64" s="43" t="s">
        <v>57</v>
      </c>
      <c r="E64" s="72">
        <f>SUM(E65)</f>
        <v>0</v>
      </c>
      <c r="F64" s="12">
        <f>SUM(F65)</f>
        <v>0</v>
      </c>
      <c r="G64" s="84">
        <f t="shared" si="33"/>
        <v>0</v>
      </c>
      <c r="H64" s="12">
        <f>SUM(H65)</f>
        <v>0</v>
      </c>
      <c r="I64" s="12">
        <f>SUM(I65)</f>
        <v>0</v>
      </c>
      <c r="J64" s="84">
        <f t="shared" si="34"/>
        <v>0</v>
      </c>
      <c r="K64" s="32">
        <f t="shared" ref="K64:AD64" si="44">SUM(K65)</f>
        <v>-2200</v>
      </c>
      <c r="L64" s="32">
        <f>SUM(L65)</f>
        <v>0</v>
      </c>
      <c r="M64" s="29"/>
      <c r="N64" s="32">
        <f>SUM(N65)</f>
        <v>0</v>
      </c>
      <c r="O64" s="32">
        <f t="shared" si="44"/>
        <v>0</v>
      </c>
      <c r="P64" s="32">
        <f t="shared" si="44"/>
        <v>0</v>
      </c>
      <c r="Q64" s="32">
        <f t="shared" si="44"/>
        <v>0</v>
      </c>
      <c r="R64" s="32">
        <f t="shared" si="44"/>
        <v>0</v>
      </c>
      <c r="S64" s="32">
        <f t="shared" si="44"/>
        <v>0</v>
      </c>
      <c r="T64" s="32">
        <f>SUM(T65)</f>
        <v>0</v>
      </c>
      <c r="U64" s="32">
        <f t="shared" si="44"/>
        <v>0</v>
      </c>
      <c r="V64" s="32">
        <f>SUM(V65)</f>
        <v>0</v>
      </c>
      <c r="W64" s="32">
        <f>SUM(W65)</f>
        <v>0</v>
      </c>
      <c r="X64" s="32">
        <f t="shared" si="44"/>
        <v>0</v>
      </c>
      <c r="Y64" s="32">
        <f t="shared" si="44"/>
        <v>0</v>
      </c>
      <c r="Z64" s="32">
        <f t="shared" si="44"/>
        <v>0</v>
      </c>
      <c r="AA64" s="32">
        <f t="shared" si="44"/>
        <v>0</v>
      </c>
      <c r="AB64" s="32">
        <f t="shared" si="44"/>
        <v>0</v>
      </c>
      <c r="AC64" s="32">
        <f t="shared" si="44"/>
        <v>0</v>
      </c>
      <c r="AD64" s="32">
        <f t="shared" si="44"/>
        <v>0</v>
      </c>
    </row>
    <row r="65" spans="2:30" x14ac:dyDescent="0.2">
      <c r="B65" s="21">
        <v>5900</v>
      </c>
      <c r="C65" t="s">
        <v>56</v>
      </c>
      <c r="D65" t="s">
        <v>50</v>
      </c>
      <c r="E65" s="74">
        <v>0</v>
      </c>
      <c r="F65" s="13">
        <v>0</v>
      </c>
      <c r="G65" s="86">
        <f t="shared" si="33"/>
        <v>0</v>
      </c>
      <c r="H65" s="11">
        <v>0</v>
      </c>
      <c r="I65" s="13">
        <v>0</v>
      </c>
      <c r="J65" s="86">
        <f t="shared" si="34"/>
        <v>0</v>
      </c>
      <c r="K65" s="33">
        <v>-2200</v>
      </c>
      <c r="L65" s="33">
        <f>-SUM(N65:AU65)</f>
        <v>0</v>
      </c>
      <c r="M65" s="14"/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</row>
    <row r="66" spans="2:30" s="9" customFormat="1" x14ac:dyDescent="0.2">
      <c r="B66" s="20">
        <v>6</v>
      </c>
      <c r="C66" s="43" t="s">
        <v>58</v>
      </c>
      <c r="D66" s="43" t="s">
        <v>59</v>
      </c>
      <c r="E66" s="72">
        <f>SUM(E69,E71,E92,E96,)</f>
        <v>-32000</v>
      </c>
      <c r="F66" s="12">
        <f>SUM(F69,F71,F92,F96,)</f>
        <v>-28699.81</v>
      </c>
      <c r="G66" s="84">
        <f t="shared" si="33"/>
        <v>3300.1899999999987</v>
      </c>
      <c r="H66" s="12">
        <f>SUM(,H67,H69,H71,H92,H96,H101)</f>
        <v>-34500</v>
      </c>
      <c r="I66" s="12">
        <f>SUM(,I67,I69,I71,I92,I96,I101)</f>
        <v>-26886.23</v>
      </c>
      <c r="J66" s="109">
        <f>SUM(,J67,J69,J71,J92,J96,J101)</f>
        <v>7613.7699999999995</v>
      </c>
      <c r="K66" s="12">
        <f>SUM(,K67,K69,K71,K92,K96,K101)</f>
        <v>-37300</v>
      </c>
      <c r="L66" s="12">
        <f>SUM(,L67,L69,L71,L92,L96,L101)</f>
        <v>-43350</v>
      </c>
      <c r="M66" s="29"/>
      <c r="N66" s="55">
        <f t="shared" ref="N66:AD66" si="45">SUM(N69,N71,N92,N96,)</f>
        <v>4000</v>
      </c>
      <c r="O66" s="55">
        <f t="shared" si="45"/>
        <v>8500</v>
      </c>
      <c r="P66" s="55">
        <f t="shared" si="45"/>
        <v>0</v>
      </c>
      <c r="Q66" s="55">
        <f t="shared" si="45"/>
        <v>850</v>
      </c>
      <c r="R66" s="55">
        <f t="shared" ref="R66" si="46">SUM(R69,R71,R92,R96,)</f>
        <v>0</v>
      </c>
      <c r="S66" s="55">
        <f t="shared" si="45"/>
        <v>4000</v>
      </c>
      <c r="T66" s="55">
        <f>SUM(T69,T71,T92,T96,)</f>
        <v>9500</v>
      </c>
      <c r="U66" s="55">
        <f t="shared" si="45"/>
        <v>0</v>
      </c>
      <c r="V66" s="55">
        <f>SUM(V69,V71,V92,V96,)</f>
        <v>1500</v>
      </c>
      <c r="W66" s="55">
        <f>SUM(W69,W71,W92,W96,)</f>
        <v>15000</v>
      </c>
      <c r="X66" s="55">
        <f t="shared" si="45"/>
        <v>0</v>
      </c>
      <c r="Y66" s="55">
        <f t="shared" si="45"/>
        <v>0</v>
      </c>
      <c r="Z66" s="55">
        <f t="shared" si="45"/>
        <v>0</v>
      </c>
      <c r="AA66" s="55">
        <f t="shared" si="45"/>
        <v>0</v>
      </c>
      <c r="AB66" s="55">
        <f t="shared" si="45"/>
        <v>0</v>
      </c>
      <c r="AC66" s="55">
        <f t="shared" si="45"/>
        <v>0</v>
      </c>
      <c r="AD66" s="33">
        <f t="shared" si="45"/>
        <v>0</v>
      </c>
    </row>
    <row r="67" spans="2:30" s="9" customFormat="1" x14ac:dyDescent="0.2">
      <c r="B67" s="20">
        <v>62</v>
      </c>
      <c r="C67" s="43" t="s">
        <v>60</v>
      </c>
      <c r="D67" s="101" t="s">
        <v>157</v>
      </c>
      <c r="E67" s="72">
        <f>SUM(E68:E68)</f>
        <v>0</v>
      </c>
      <c r="F67" s="12">
        <f>SUM(F68:F68)</f>
        <v>0</v>
      </c>
      <c r="G67" s="84">
        <f t="shared" ref="G67:G68" si="47">F67-E67</f>
        <v>0</v>
      </c>
      <c r="H67" s="12">
        <f>SUM(H68:H68)</f>
        <v>0</v>
      </c>
      <c r="I67" s="12">
        <f>SUM(I68:I68)</f>
        <v>-95.89</v>
      </c>
      <c r="J67" s="84">
        <f t="shared" ref="J67:J68" si="48">I67-H67</f>
        <v>-95.89</v>
      </c>
      <c r="K67" s="32">
        <f>SUM(K68:K68)</f>
        <v>0</v>
      </c>
      <c r="L67" s="32">
        <f>SUM(L68:L68)</f>
        <v>0</v>
      </c>
      <c r="M67" s="29"/>
      <c r="N67" s="32">
        <f>SUM(N68:N68)</f>
        <v>0</v>
      </c>
      <c r="O67" s="32">
        <f t="shared" ref="O67:AD69" si="49">SUM(O68:O68)</f>
        <v>0</v>
      </c>
      <c r="P67" s="32">
        <f t="shared" si="49"/>
        <v>0</v>
      </c>
      <c r="Q67" s="32">
        <f t="shared" si="49"/>
        <v>0</v>
      </c>
      <c r="R67" s="32">
        <f t="shared" si="49"/>
        <v>0</v>
      </c>
      <c r="S67" s="32">
        <f t="shared" si="49"/>
        <v>0</v>
      </c>
      <c r="T67" s="32">
        <f>SUM(T68:T68)</f>
        <v>0</v>
      </c>
      <c r="U67" s="32">
        <f t="shared" si="49"/>
        <v>0</v>
      </c>
      <c r="V67" s="32">
        <f>SUM(V68:V68)</f>
        <v>0</v>
      </c>
      <c r="W67" s="32">
        <f>SUM(W68:W68)</f>
        <v>0</v>
      </c>
      <c r="X67" s="32">
        <f t="shared" si="49"/>
        <v>0</v>
      </c>
      <c r="Y67" s="32">
        <f t="shared" si="49"/>
        <v>0</v>
      </c>
      <c r="Z67" s="32">
        <f t="shared" si="49"/>
        <v>0</v>
      </c>
      <c r="AA67" s="32">
        <f t="shared" si="49"/>
        <v>0</v>
      </c>
      <c r="AB67" s="32">
        <f t="shared" si="49"/>
        <v>0</v>
      </c>
      <c r="AC67" s="32">
        <f t="shared" si="49"/>
        <v>0</v>
      </c>
      <c r="AD67" s="32">
        <f t="shared" si="49"/>
        <v>0</v>
      </c>
    </row>
    <row r="68" spans="2:30" s="9" customFormat="1" x14ac:dyDescent="0.2">
      <c r="B68" s="102">
        <v>6230</v>
      </c>
      <c r="C68" s="102" t="s">
        <v>158</v>
      </c>
      <c r="D68" s="102" t="s">
        <v>159</v>
      </c>
      <c r="E68" s="74">
        <v>0</v>
      </c>
      <c r="F68" s="13">
        <v>0</v>
      </c>
      <c r="G68" s="86">
        <f t="shared" si="47"/>
        <v>0</v>
      </c>
      <c r="H68" s="11">
        <v>0</v>
      </c>
      <c r="I68" s="13">
        <v>-95.89</v>
      </c>
      <c r="J68" s="86">
        <f t="shared" si="48"/>
        <v>-95.89</v>
      </c>
      <c r="K68" s="33">
        <v>0</v>
      </c>
      <c r="L68" s="33">
        <f>-SUM(N68:AU68)</f>
        <v>0</v>
      </c>
      <c r="M68" s="14"/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</row>
    <row r="69" spans="2:30" s="9" customFormat="1" x14ac:dyDescent="0.2">
      <c r="B69" s="20">
        <v>63</v>
      </c>
      <c r="C69" s="43" t="s">
        <v>60</v>
      </c>
      <c r="D69" s="43" t="s">
        <v>61</v>
      </c>
      <c r="E69" s="72">
        <f>SUM(E70:E70)</f>
        <v>0</v>
      </c>
      <c r="F69" s="12">
        <f>SUM(F70:F70)</f>
        <v>0</v>
      </c>
      <c r="G69" s="84">
        <f t="shared" si="33"/>
        <v>0</v>
      </c>
      <c r="H69" s="12">
        <f>SUM(H70:H70)</f>
        <v>0</v>
      </c>
      <c r="I69" s="12">
        <f>SUM(I70:I70)</f>
        <v>-1020</v>
      </c>
      <c r="J69" s="84">
        <f t="shared" si="34"/>
        <v>-1020</v>
      </c>
      <c r="K69" s="32">
        <f>SUM(K70:K70)</f>
        <v>0</v>
      </c>
      <c r="L69" s="32">
        <f>SUM(L70:L70)</f>
        <v>-850</v>
      </c>
      <c r="M69" s="29"/>
      <c r="N69" s="32">
        <f>SUM(N70:N70)</f>
        <v>0</v>
      </c>
      <c r="O69" s="32">
        <f t="shared" si="49"/>
        <v>0</v>
      </c>
      <c r="P69" s="32">
        <f t="shared" si="49"/>
        <v>0</v>
      </c>
      <c r="Q69" s="32">
        <f t="shared" si="49"/>
        <v>850</v>
      </c>
      <c r="R69" s="32">
        <f t="shared" si="49"/>
        <v>0</v>
      </c>
      <c r="S69" s="32">
        <f t="shared" si="49"/>
        <v>0</v>
      </c>
      <c r="T69" s="32">
        <f>SUM(T70:T70)</f>
        <v>0</v>
      </c>
      <c r="U69" s="32">
        <f t="shared" si="49"/>
        <v>0</v>
      </c>
      <c r="V69" s="32">
        <f>SUM(V70:V70)</f>
        <v>0</v>
      </c>
      <c r="W69" s="32">
        <f>SUM(W70:W70)</f>
        <v>0</v>
      </c>
      <c r="X69" s="32">
        <f t="shared" si="49"/>
        <v>0</v>
      </c>
      <c r="Y69" s="32">
        <f t="shared" si="49"/>
        <v>0</v>
      </c>
      <c r="Z69" s="32">
        <f t="shared" si="49"/>
        <v>0</v>
      </c>
      <c r="AA69" s="32">
        <f t="shared" si="49"/>
        <v>0</v>
      </c>
      <c r="AB69" s="32">
        <f t="shared" si="49"/>
        <v>0</v>
      </c>
      <c r="AC69" s="32">
        <f t="shared" si="49"/>
        <v>0</v>
      </c>
      <c r="AD69" s="32">
        <f t="shared" si="49"/>
        <v>0</v>
      </c>
    </row>
    <row r="70" spans="2:30" x14ac:dyDescent="0.2">
      <c r="B70" s="21">
        <v>6300</v>
      </c>
      <c r="C70" t="s">
        <v>60</v>
      </c>
      <c r="D70" t="s">
        <v>62</v>
      </c>
      <c r="E70" s="74">
        <v>0</v>
      </c>
      <c r="F70" s="13">
        <v>0</v>
      </c>
      <c r="G70" s="86">
        <f t="shared" si="33"/>
        <v>0</v>
      </c>
      <c r="H70" s="11">
        <v>0</v>
      </c>
      <c r="I70" s="13">
        <v>-1020</v>
      </c>
      <c r="J70" s="86">
        <f t="shared" si="34"/>
        <v>-1020</v>
      </c>
      <c r="K70" s="33">
        <v>0</v>
      </c>
      <c r="L70" s="33">
        <f>-SUM(N70:AU70)</f>
        <v>-850</v>
      </c>
      <c r="M70" s="14"/>
      <c r="N70" s="90">
        <v>0</v>
      </c>
      <c r="O70" s="90">
        <v>0</v>
      </c>
      <c r="P70" s="90">
        <v>0</v>
      </c>
      <c r="Q70" s="90">
        <v>850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</row>
    <row r="71" spans="2:30" s="9" customFormat="1" x14ac:dyDescent="0.2">
      <c r="B71" s="20">
        <v>65</v>
      </c>
      <c r="C71" s="43" t="s">
        <v>63</v>
      </c>
      <c r="D71" s="43" t="s">
        <v>64</v>
      </c>
      <c r="E71" s="72">
        <f>SUM(E72,E80,E86)</f>
        <v>-32000</v>
      </c>
      <c r="F71" s="12">
        <f>SUM(F72,F80,F86)</f>
        <v>-21199.81</v>
      </c>
      <c r="G71" s="84">
        <f t="shared" si="33"/>
        <v>10800.189999999999</v>
      </c>
      <c r="H71" s="12">
        <f>SUM(H72,H80,H86)</f>
        <v>-29500</v>
      </c>
      <c r="I71" s="12">
        <f>SUM(I72,I80,I86)</f>
        <v>-22255.79</v>
      </c>
      <c r="J71" s="84">
        <f t="shared" si="34"/>
        <v>7244.2099999999991</v>
      </c>
      <c r="K71" s="32">
        <f>SUM(K72,K80,K86)</f>
        <v>-33300</v>
      </c>
      <c r="L71" s="32">
        <f>SUM(L72,L80,L86)</f>
        <v>-22000</v>
      </c>
      <c r="M71" s="29"/>
      <c r="N71" s="32">
        <f>SUM(N72,N80,N86)</f>
        <v>4000</v>
      </c>
      <c r="O71" s="32">
        <f t="shared" ref="O71:AD71" si="50">SUM(O72,O80,O86)</f>
        <v>8500</v>
      </c>
      <c r="P71" s="32">
        <f t="shared" si="50"/>
        <v>0</v>
      </c>
      <c r="Q71" s="32">
        <f t="shared" si="50"/>
        <v>0</v>
      </c>
      <c r="R71" s="32">
        <f t="shared" ref="R71" si="51">SUM(R72,R80,R86)</f>
        <v>0</v>
      </c>
      <c r="S71" s="32">
        <f t="shared" si="50"/>
        <v>0</v>
      </c>
      <c r="T71" s="32">
        <f>SUM(T72,T80,T86)</f>
        <v>9500</v>
      </c>
      <c r="U71" s="32">
        <f t="shared" si="50"/>
        <v>0</v>
      </c>
      <c r="V71" s="32">
        <f>SUM(V72,V80,V86)</f>
        <v>0</v>
      </c>
      <c r="W71" s="32">
        <f>SUM(W72,W80,W86)</f>
        <v>0</v>
      </c>
      <c r="X71" s="32">
        <f t="shared" si="50"/>
        <v>0</v>
      </c>
      <c r="Y71" s="32">
        <f t="shared" si="50"/>
        <v>0</v>
      </c>
      <c r="Z71" s="32">
        <f t="shared" si="50"/>
        <v>0</v>
      </c>
      <c r="AA71" s="32">
        <f t="shared" si="50"/>
        <v>0</v>
      </c>
      <c r="AB71" s="32">
        <f t="shared" si="50"/>
        <v>0</v>
      </c>
      <c r="AC71" s="32">
        <f t="shared" si="50"/>
        <v>0</v>
      </c>
      <c r="AD71" s="32">
        <f t="shared" si="50"/>
        <v>0</v>
      </c>
    </row>
    <row r="72" spans="2:30" s="9" customFormat="1" x14ac:dyDescent="0.2">
      <c r="B72" s="20">
        <v>650</v>
      </c>
      <c r="C72" s="43" t="s">
        <v>63</v>
      </c>
      <c r="D72" s="43" t="s">
        <v>65</v>
      </c>
      <c r="E72" s="72">
        <f>SUM(E73:E79)</f>
        <v>-5000</v>
      </c>
      <c r="F72" s="12">
        <f t="shared" ref="F72:K72" si="52">SUM(F73:F79)</f>
        <v>0</v>
      </c>
      <c r="G72" s="86">
        <f t="shared" si="52"/>
        <v>5000</v>
      </c>
      <c r="H72" s="72">
        <f t="shared" si="52"/>
        <v>0</v>
      </c>
      <c r="I72" s="12">
        <f t="shared" ref="I72" si="53">SUM(I73:I79)</f>
        <v>0</v>
      </c>
      <c r="J72" s="86">
        <f t="shared" ref="J72" si="54">SUM(J73:J79)</f>
        <v>0</v>
      </c>
      <c r="K72" s="32">
        <f t="shared" si="52"/>
        <v>-5300</v>
      </c>
      <c r="L72" s="32">
        <f>SUM(L73:L79)</f>
        <v>0</v>
      </c>
      <c r="M72" s="29"/>
      <c r="N72" s="32">
        <f>SUM(N73:N79)</f>
        <v>0</v>
      </c>
      <c r="O72" s="32">
        <f t="shared" ref="O72:AD72" si="55">SUM(O73:O79)</f>
        <v>0</v>
      </c>
      <c r="P72" s="32">
        <f t="shared" si="55"/>
        <v>0</v>
      </c>
      <c r="Q72" s="32">
        <f t="shared" si="55"/>
        <v>0</v>
      </c>
      <c r="R72" s="32">
        <f t="shared" ref="R72" si="56">SUM(R73:R79)</f>
        <v>0</v>
      </c>
      <c r="S72" s="32">
        <f t="shared" si="55"/>
        <v>0</v>
      </c>
      <c r="T72" s="32">
        <f>SUM(T73:T79)</f>
        <v>0</v>
      </c>
      <c r="U72" s="32">
        <f t="shared" si="55"/>
        <v>0</v>
      </c>
      <c r="V72" s="32">
        <f>SUM(V73:V79)</f>
        <v>0</v>
      </c>
      <c r="W72" s="32">
        <f>SUM(W73:W79)</f>
        <v>0</v>
      </c>
      <c r="X72" s="32">
        <f t="shared" si="55"/>
        <v>0</v>
      </c>
      <c r="Y72" s="32">
        <f t="shared" si="55"/>
        <v>0</v>
      </c>
      <c r="Z72" s="32">
        <f t="shared" si="55"/>
        <v>0</v>
      </c>
      <c r="AA72" s="32">
        <f t="shared" si="55"/>
        <v>0</v>
      </c>
      <c r="AB72" s="32">
        <f t="shared" si="55"/>
        <v>0</v>
      </c>
      <c r="AC72" s="32">
        <f t="shared" si="55"/>
        <v>0</v>
      </c>
      <c r="AD72" s="32">
        <f t="shared" si="55"/>
        <v>0</v>
      </c>
    </row>
    <row r="73" spans="2:30" s="9" customFormat="1" x14ac:dyDescent="0.2">
      <c r="B73" s="21">
        <v>6500</v>
      </c>
      <c r="C73" t="s">
        <v>63</v>
      </c>
      <c r="D73" t="s">
        <v>118</v>
      </c>
      <c r="E73" s="74">
        <v>0</v>
      </c>
      <c r="F73" s="13">
        <v>0</v>
      </c>
      <c r="G73" s="86">
        <f t="shared" ref="G73" si="57">F73-E73</f>
        <v>0</v>
      </c>
      <c r="H73" s="11">
        <v>0</v>
      </c>
      <c r="I73" s="13">
        <v>0</v>
      </c>
      <c r="J73" s="86">
        <f t="shared" ref="J73" si="58">I73-H73</f>
        <v>0</v>
      </c>
      <c r="K73" s="33">
        <v>0</v>
      </c>
      <c r="L73" s="33">
        <f t="shared" ref="L73:L79" si="59">-SUM(N73:AU73)</f>
        <v>0</v>
      </c>
      <c r="M73" s="29"/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</row>
    <row r="74" spans="2:30" x14ac:dyDescent="0.2">
      <c r="B74" s="21">
        <v>6510</v>
      </c>
      <c r="C74" t="s">
        <v>63</v>
      </c>
      <c r="D74" t="s">
        <v>66</v>
      </c>
      <c r="E74" s="74">
        <v>0</v>
      </c>
      <c r="F74" s="13">
        <v>0</v>
      </c>
      <c r="G74" s="86">
        <f t="shared" si="33"/>
        <v>0</v>
      </c>
      <c r="H74" s="11">
        <v>0</v>
      </c>
      <c r="I74" s="13">
        <v>0</v>
      </c>
      <c r="J74" s="86">
        <f t="shared" si="34"/>
        <v>0</v>
      </c>
      <c r="K74" s="33">
        <v>0</v>
      </c>
      <c r="L74" s="33">
        <f t="shared" si="59"/>
        <v>0</v>
      </c>
      <c r="M74" s="14"/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0">
        <v>0</v>
      </c>
      <c r="AA74" s="90">
        <v>0</v>
      </c>
      <c r="AB74" s="90">
        <v>0</v>
      </c>
      <c r="AC74" s="90">
        <v>0</v>
      </c>
      <c r="AD74" s="90">
        <v>0</v>
      </c>
    </row>
    <row r="75" spans="2:30" x14ac:dyDescent="0.2">
      <c r="B75" s="21">
        <v>6513</v>
      </c>
      <c r="C75" t="s">
        <v>63</v>
      </c>
      <c r="D75" t="s">
        <v>67</v>
      </c>
      <c r="E75" s="74">
        <v>0</v>
      </c>
      <c r="F75" s="13">
        <v>0</v>
      </c>
      <c r="G75" s="86">
        <f t="shared" si="33"/>
        <v>0</v>
      </c>
      <c r="H75" s="11">
        <v>0</v>
      </c>
      <c r="I75" s="13">
        <v>0</v>
      </c>
      <c r="J75" s="86">
        <f t="shared" si="34"/>
        <v>0</v>
      </c>
      <c r="K75" s="33">
        <v>0</v>
      </c>
      <c r="L75" s="33">
        <f t="shared" si="59"/>
        <v>0</v>
      </c>
      <c r="M75" s="14"/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</row>
    <row r="76" spans="2:30" x14ac:dyDescent="0.2">
      <c r="B76" s="21">
        <v>6514</v>
      </c>
      <c r="C76" t="s">
        <v>63</v>
      </c>
      <c r="D76" t="s">
        <v>68</v>
      </c>
      <c r="E76" s="74">
        <v>0</v>
      </c>
      <c r="F76" s="13">
        <v>0</v>
      </c>
      <c r="G76" s="86">
        <f t="shared" si="33"/>
        <v>0</v>
      </c>
      <c r="H76" s="11">
        <v>0</v>
      </c>
      <c r="I76" s="13">
        <v>0</v>
      </c>
      <c r="J76" s="86">
        <f t="shared" si="34"/>
        <v>0</v>
      </c>
      <c r="K76" s="33">
        <v>0</v>
      </c>
      <c r="L76" s="33">
        <f t="shared" si="59"/>
        <v>0</v>
      </c>
      <c r="M76" s="14"/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0">
        <v>0</v>
      </c>
      <c r="AA76" s="90">
        <v>0</v>
      </c>
      <c r="AB76" s="90">
        <v>0</v>
      </c>
      <c r="AC76" s="90">
        <v>0</v>
      </c>
      <c r="AD76" s="90">
        <v>0</v>
      </c>
    </row>
    <row r="77" spans="2:30" x14ac:dyDescent="0.2">
      <c r="B77" s="21">
        <v>6515</v>
      </c>
      <c r="C77" t="s">
        <v>63</v>
      </c>
      <c r="D77" t="s">
        <v>69</v>
      </c>
      <c r="E77" s="74">
        <v>0</v>
      </c>
      <c r="F77" s="13">
        <v>0</v>
      </c>
      <c r="G77" s="86">
        <f t="shared" si="33"/>
        <v>0</v>
      </c>
      <c r="H77" s="11">
        <v>0</v>
      </c>
      <c r="I77" s="13">
        <v>0</v>
      </c>
      <c r="J77" s="86">
        <f t="shared" si="34"/>
        <v>0</v>
      </c>
      <c r="K77" s="33">
        <v>0</v>
      </c>
      <c r="L77" s="33">
        <f t="shared" si="59"/>
        <v>0</v>
      </c>
      <c r="M77" s="14"/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</row>
    <row r="78" spans="2:30" x14ac:dyDescent="0.2">
      <c r="B78" s="21">
        <v>6520</v>
      </c>
      <c r="C78" t="s">
        <v>63</v>
      </c>
      <c r="D78" t="s">
        <v>70</v>
      </c>
      <c r="E78" s="74">
        <v>-5000</v>
      </c>
      <c r="F78" s="13">
        <v>0</v>
      </c>
      <c r="G78" s="86">
        <f t="shared" si="33"/>
        <v>5000</v>
      </c>
      <c r="H78" s="11">
        <v>0</v>
      </c>
      <c r="I78" s="13">
        <v>0</v>
      </c>
      <c r="J78" s="86">
        <f t="shared" si="34"/>
        <v>0</v>
      </c>
      <c r="K78" s="33">
        <v>0</v>
      </c>
      <c r="L78" s="33">
        <f t="shared" si="59"/>
        <v>0</v>
      </c>
      <c r="M78" s="14"/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</row>
    <row r="79" spans="2:30" x14ac:dyDescent="0.2">
      <c r="B79" s="21">
        <v>6531</v>
      </c>
      <c r="C79" t="s">
        <v>63</v>
      </c>
      <c r="D79" t="s">
        <v>71</v>
      </c>
      <c r="E79" s="74">
        <v>0</v>
      </c>
      <c r="F79" s="13">
        <v>0</v>
      </c>
      <c r="G79" s="86">
        <f t="shared" si="33"/>
        <v>0</v>
      </c>
      <c r="H79" s="11">
        <v>0</v>
      </c>
      <c r="I79" s="13">
        <v>0</v>
      </c>
      <c r="J79" s="86">
        <f t="shared" si="34"/>
        <v>0</v>
      </c>
      <c r="K79" s="33">
        <v>-5300</v>
      </c>
      <c r="L79" s="33">
        <f t="shared" si="59"/>
        <v>0</v>
      </c>
      <c r="M79" s="14"/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</row>
    <row r="80" spans="2:30" s="9" customFormat="1" x14ac:dyDescent="0.2">
      <c r="B80" s="20">
        <v>656</v>
      </c>
      <c r="C80" s="43" t="s">
        <v>63</v>
      </c>
      <c r="D80" s="43" t="s">
        <v>117</v>
      </c>
      <c r="E80" s="72">
        <f>SUM(E81:E85)</f>
        <v>-11000</v>
      </c>
      <c r="F80" s="12">
        <f>SUM(F81:F85)</f>
        <v>-1828.52</v>
      </c>
      <c r="G80" s="84">
        <f t="shared" si="33"/>
        <v>9171.48</v>
      </c>
      <c r="H80" s="12">
        <f>SUM(H81:H85)</f>
        <v>-12500</v>
      </c>
      <c r="I80" s="12">
        <f>SUM(I81:I85)</f>
        <v>0</v>
      </c>
      <c r="J80" s="84">
        <f t="shared" si="34"/>
        <v>12500</v>
      </c>
      <c r="K80" s="32">
        <f>SUM(K81:K85)</f>
        <v>-12500</v>
      </c>
      <c r="L80" s="32">
        <f>SUM(L81:L85)</f>
        <v>-12500</v>
      </c>
      <c r="M80" s="29"/>
      <c r="N80" s="32">
        <f>SUM(N81:N85)</f>
        <v>4000</v>
      </c>
      <c r="O80" s="32">
        <f t="shared" ref="O80:AD80" si="60">SUM(O81:O85)</f>
        <v>8500</v>
      </c>
      <c r="P80" s="32">
        <f t="shared" si="60"/>
        <v>0</v>
      </c>
      <c r="Q80" s="32">
        <f t="shared" si="60"/>
        <v>0</v>
      </c>
      <c r="R80" s="32">
        <f t="shared" ref="R80" si="61">SUM(R81:R85)</f>
        <v>0</v>
      </c>
      <c r="S80" s="32">
        <f t="shared" si="60"/>
        <v>0</v>
      </c>
      <c r="T80" s="32">
        <f>SUM(T81:T85)</f>
        <v>0</v>
      </c>
      <c r="U80" s="32">
        <f t="shared" si="60"/>
        <v>0</v>
      </c>
      <c r="V80" s="32">
        <f>SUM(V81:V85)</f>
        <v>0</v>
      </c>
      <c r="W80" s="32">
        <f>SUM(W81:W85)</f>
        <v>0</v>
      </c>
      <c r="X80" s="32">
        <f t="shared" si="60"/>
        <v>0</v>
      </c>
      <c r="Y80" s="32">
        <f t="shared" si="60"/>
        <v>0</v>
      </c>
      <c r="Z80" s="32">
        <f t="shared" si="60"/>
        <v>0</v>
      </c>
      <c r="AA80" s="32">
        <f t="shared" si="60"/>
        <v>0</v>
      </c>
      <c r="AB80" s="32">
        <f t="shared" si="60"/>
        <v>0</v>
      </c>
      <c r="AC80" s="32">
        <f t="shared" si="60"/>
        <v>0</v>
      </c>
      <c r="AD80" s="32">
        <f t="shared" si="60"/>
        <v>0</v>
      </c>
    </row>
    <row r="81" spans="2:30" x14ac:dyDescent="0.2">
      <c r="B81" s="21">
        <v>65639</v>
      </c>
      <c r="C81" t="s">
        <v>63</v>
      </c>
      <c r="D81" s="89" t="s">
        <v>111</v>
      </c>
      <c r="E81" s="74">
        <v>0</v>
      </c>
      <c r="F81" s="13">
        <v>0</v>
      </c>
      <c r="G81" s="86">
        <f t="shared" ref="G81:G82" si="62">F81-E81</f>
        <v>0</v>
      </c>
      <c r="H81" s="11">
        <v>0</v>
      </c>
      <c r="I81" s="13">
        <v>0</v>
      </c>
      <c r="J81" s="86">
        <f t="shared" si="34"/>
        <v>0</v>
      </c>
      <c r="K81" s="33">
        <v>-8000</v>
      </c>
      <c r="L81" s="33">
        <f>-SUM(N81:AU81)</f>
        <v>-8000</v>
      </c>
      <c r="M81" s="14"/>
      <c r="N81" s="90">
        <v>4000</v>
      </c>
      <c r="O81" s="90">
        <v>4000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</row>
    <row r="82" spans="2:30" x14ac:dyDescent="0.2">
      <c r="B82" s="21">
        <v>65640</v>
      </c>
      <c r="C82"/>
      <c r="D82" s="89" t="s">
        <v>113</v>
      </c>
      <c r="E82" s="74">
        <v>-10500</v>
      </c>
      <c r="F82" s="13">
        <v>-1828.52</v>
      </c>
      <c r="G82" s="86">
        <f t="shared" si="62"/>
        <v>8671.48</v>
      </c>
      <c r="H82" s="11">
        <v>-12500</v>
      </c>
      <c r="I82" s="13">
        <v>0</v>
      </c>
      <c r="J82" s="86">
        <f t="shared" si="34"/>
        <v>12500</v>
      </c>
      <c r="K82" s="33">
        <v>-1000</v>
      </c>
      <c r="L82" s="33">
        <f>-SUM(N82:AU82)</f>
        <v>-1000</v>
      </c>
      <c r="M82" s="14"/>
      <c r="N82" s="90">
        <v>0</v>
      </c>
      <c r="O82" s="90">
        <v>1000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</row>
    <row r="83" spans="2:30" x14ac:dyDescent="0.2">
      <c r="B83" s="21">
        <v>65645</v>
      </c>
      <c r="C83" t="s">
        <v>63</v>
      </c>
      <c r="D83" t="s">
        <v>72</v>
      </c>
      <c r="E83" s="74">
        <v>0</v>
      </c>
      <c r="F83" s="13">
        <v>0</v>
      </c>
      <c r="G83" s="86">
        <f t="shared" si="33"/>
        <v>0</v>
      </c>
      <c r="H83" s="11">
        <v>0</v>
      </c>
      <c r="I83" s="13">
        <v>0</v>
      </c>
      <c r="J83" s="86">
        <f t="shared" si="34"/>
        <v>0</v>
      </c>
      <c r="K83" s="33">
        <v>-1500</v>
      </c>
      <c r="L83" s="33">
        <f>-SUM(N83:AU83)</f>
        <v>-1500</v>
      </c>
      <c r="M83" s="14"/>
      <c r="N83" s="90">
        <v>0</v>
      </c>
      <c r="O83" s="90">
        <v>1500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90">
        <v>0</v>
      </c>
      <c r="AD83" s="90">
        <v>0</v>
      </c>
    </row>
    <row r="84" spans="2:30" x14ac:dyDescent="0.2">
      <c r="B84" s="21">
        <v>65646</v>
      </c>
      <c r="C84" t="s">
        <v>63</v>
      </c>
      <c r="D84" t="s">
        <v>73</v>
      </c>
      <c r="E84" s="74">
        <v>-500</v>
      </c>
      <c r="F84" s="13">
        <v>0</v>
      </c>
      <c r="G84" s="86">
        <f t="shared" si="33"/>
        <v>500</v>
      </c>
      <c r="H84" s="11">
        <v>0</v>
      </c>
      <c r="I84" s="13">
        <v>0</v>
      </c>
      <c r="J84" s="86">
        <f t="shared" si="34"/>
        <v>0</v>
      </c>
      <c r="K84" s="33">
        <v>0</v>
      </c>
      <c r="L84" s="33">
        <f>-SUM(N84:AU84)</f>
        <v>0</v>
      </c>
      <c r="M84" s="14"/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</row>
    <row r="85" spans="2:30" x14ac:dyDescent="0.2">
      <c r="B85" s="21">
        <v>65647</v>
      </c>
      <c r="C85"/>
      <c r="D85" s="89" t="s">
        <v>112</v>
      </c>
      <c r="E85" s="73">
        <v>0</v>
      </c>
      <c r="F85" s="11">
        <v>0</v>
      </c>
      <c r="G85" s="86">
        <f t="shared" si="33"/>
        <v>0</v>
      </c>
      <c r="H85" s="11">
        <v>0</v>
      </c>
      <c r="I85" s="11">
        <v>0</v>
      </c>
      <c r="J85" s="86">
        <f t="shared" si="34"/>
        <v>0</v>
      </c>
      <c r="K85" s="33">
        <v>-2000</v>
      </c>
      <c r="L85" s="33">
        <f>-SUM(N85:AU85)</f>
        <v>-2000</v>
      </c>
      <c r="M85" s="14"/>
      <c r="N85" s="90">
        <v>0</v>
      </c>
      <c r="O85" s="90">
        <v>2000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0">
        <v>0</v>
      </c>
      <c r="AA85" s="90">
        <v>0</v>
      </c>
      <c r="AB85" s="90">
        <v>0</v>
      </c>
      <c r="AC85" s="90">
        <v>0</v>
      </c>
      <c r="AD85" s="90">
        <v>0</v>
      </c>
    </row>
    <row r="86" spans="2:30" s="9" customFormat="1" x14ac:dyDescent="0.2">
      <c r="B86" s="20">
        <v>657</v>
      </c>
      <c r="C86" s="43" t="s">
        <v>74</v>
      </c>
      <c r="D86" s="43" t="s">
        <v>75</v>
      </c>
      <c r="E86" s="72">
        <f>SUM(E87:E91)</f>
        <v>-16000</v>
      </c>
      <c r="F86" s="12">
        <f>SUM(F87:F91)</f>
        <v>-19371.29</v>
      </c>
      <c r="G86" s="84">
        <f t="shared" si="33"/>
        <v>-3371.2900000000009</v>
      </c>
      <c r="H86" s="12">
        <f>SUM(H87:H91)</f>
        <v>-17000</v>
      </c>
      <c r="I86" s="12">
        <f>SUM(I87:I91)</f>
        <v>-22255.79</v>
      </c>
      <c r="J86" s="84">
        <f t="shared" si="34"/>
        <v>-5255.7900000000009</v>
      </c>
      <c r="K86" s="32">
        <f t="shared" ref="K86" si="63">SUM(K87:K91)</f>
        <v>-15500</v>
      </c>
      <c r="L86" s="32">
        <f>SUM(L87:L91)</f>
        <v>-9500</v>
      </c>
      <c r="M86" s="29"/>
      <c r="N86" s="32">
        <f>SUM(N87:N91)</f>
        <v>0</v>
      </c>
      <c r="O86" s="32">
        <f t="shared" ref="O86:AD86" si="64">SUM(O87:O91)</f>
        <v>0</v>
      </c>
      <c r="P86" s="32">
        <f t="shared" si="64"/>
        <v>0</v>
      </c>
      <c r="Q86" s="32">
        <f t="shared" si="64"/>
        <v>0</v>
      </c>
      <c r="R86" s="32">
        <f t="shared" ref="R86" si="65">SUM(R87:R91)</f>
        <v>0</v>
      </c>
      <c r="S86" s="32">
        <f t="shared" si="64"/>
        <v>0</v>
      </c>
      <c r="T86" s="32">
        <f>SUM(T87:T91)</f>
        <v>9500</v>
      </c>
      <c r="U86" s="32">
        <f t="shared" si="64"/>
        <v>0</v>
      </c>
      <c r="V86" s="32">
        <f>SUM(V87:V91)</f>
        <v>0</v>
      </c>
      <c r="W86" s="32">
        <f>SUM(W87:W91)</f>
        <v>0</v>
      </c>
      <c r="X86" s="32">
        <f t="shared" si="64"/>
        <v>0</v>
      </c>
      <c r="Y86" s="32">
        <f t="shared" si="64"/>
        <v>0</v>
      </c>
      <c r="Z86" s="32">
        <f t="shared" si="64"/>
        <v>0</v>
      </c>
      <c r="AA86" s="32">
        <f t="shared" si="64"/>
        <v>0</v>
      </c>
      <c r="AB86" s="32">
        <f t="shared" si="64"/>
        <v>0</v>
      </c>
      <c r="AC86" s="32">
        <f t="shared" si="64"/>
        <v>0</v>
      </c>
      <c r="AD86" s="32">
        <f t="shared" si="64"/>
        <v>0</v>
      </c>
    </row>
    <row r="87" spans="2:30" x14ac:dyDescent="0.2">
      <c r="B87" s="21">
        <v>6570</v>
      </c>
      <c r="C87" t="s">
        <v>74</v>
      </c>
      <c r="D87" t="s">
        <v>76</v>
      </c>
      <c r="E87" s="74">
        <v>0</v>
      </c>
      <c r="F87" s="13">
        <v>0</v>
      </c>
      <c r="G87" s="86">
        <f t="shared" si="33"/>
        <v>0</v>
      </c>
      <c r="H87" s="11">
        <v>0</v>
      </c>
      <c r="I87" s="13">
        <v>0</v>
      </c>
      <c r="J87" s="86">
        <f t="shared" si="34"/>
        <v>0</v>
      </c>
      <c r="K87" s="33">
        <v>0</v>
      </c>
      <c r="L87" s="33">
        <f>-SUM(N87:AU87)</f>
        <v>0</v>
      </c>
      <c r="M87" s="14"/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</row>
    <row r="88" spans="2:30" x14ac:dyDescent="0.2">
      <c r="B88" s="21">
        <v>6580</v>
      </c>
      <c r="C88" t="s">
        <v>74</v>
      </c>
      <c r="D88" t="s">
        <v>77</v>
      </c>
      <c r="E88" s="74">
        <v>0</v>
      </c>
      <c r="F88" s="13">
        <v>0</v>
      </c>
      <c r="G88" s="86">
        <f t="shared" si="33"/>
        <v>0</v>
      </c>
      <c r="H88" s="11">
        <v>-1000</v>
      </c>
      <c r="I88" s="13">
        <v>-101.21</v>
      </c>
      <c r="J88" s="86">
        <f t="shared" si="34"/>
        <v>898.79</v>
      </c>
      <c r="K88" s="33">
        <v>-2000</v>
      </c>
      <c r="L88" s="33">
        <f>-SUM(N88:AU88)</f>
        <v>-1000</v>
      </c>
      <c r="M88" s="14"/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1000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</row>
    <row r="89" spans="2:30" x14ac:dyDescent="0.2">
      <c r="B89" s="21">
        <v>6581</v>
      </c>
      <c r="C89" t="s">
        <v>74</v>
      </c>
      <c r="D89" t="s">
        <v>78</v>
      </c>
      <c r="E89" s="74">
        <v>0</v>
      </c>
      <c r="F89" s="13">
        <v>-976.61</v>
      </c>
      <c r="G89" s="86">
        <f t="shared" si="33"/>
        <v>-976.61</v>
      </c>
      <c r="H89" s="11">
        <v>-5000</v>
      </c>
      <c r="I89" s="13">
        <v>-1569.96</v>
      </c>
      <c r="J89" s="86">
        <f t="shared" si="34"/>
        <v>3430.04</v>
      </c>
      <c r="K89" s="33">
        <v>-6900</v>
      </c>
      <c r="L89" s="33">
        <f>-SUM(N89:AU89)</f>
        <v>-3500</v>
      </c>
      <c r="M89" s="14"/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3500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</row>
    <row r="90" spans="2:30" x14ac:dyDescent="0.2">
      <c r="B90" s="21">
        <v>6583</v>
      </c>
      <c r="C90" t="s">
        <v>74</v>
      </c>
      <c r="D90" s="89" t="s">
        <v>119</v>
      </c>
      <c r="E90" s="74">
        <v>-15000</v>
      </c>
      <c r="F90" s="13">
        <v>-1800.18</v>
      </c>
      <c r="G90" s="86">
        <f t="shared" si="33"/>
        <v>13199.82</v>
      </c>
      <c r="H90" s="11">
        <v>0</v>
      </c>
      <c r="I90" s="13">
        <v>-1201.3499999999999</v>
      </c>
      <c r="J90" s="86">
        <f t="shared" si="34"/>
        <v>-1201.3499999999999</v>
      </c>
      <c r="K90" s="33">
        <v>-6600</v>
      </c>
      <c r="L90" s="33">
        <f>-SUM(N90:AU90)</f>
        <v>0</v>
      </c>
      <c r="M90" s="14"/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</row>
    <row r="91" spans="2:30" x14ac:dyDescent="0.2">
      <c r="B91" s="21">
        <v>6590</v>
      </c>
      <c r="C91" t="s">
        <v>74</v>
      </c>
      <c r="D91" t="s">
        <v>79</v>
      </c>
      <c r="E91" s="74">
        <v>-1000</v>
      </c>
      <c r="F91" s="13">
        <v>-16594.5</v>
      </c>
      <c r="G91" s="86">
        <f t="shared" si="33"/>
        <v>-15594.5</v>
      </c>
      <c r="H91" s="11">
        <v>-11000</v>
      </c>
      <c r="I91" s="13">
        <v>-19383.27</v>
      </c>
      <c r="J91" s="86">
        <f t="shared" si="34"/>
        <v>-8383.27</v>
      </c>
      <c r="K91" s="33">
        <v>0</v>
      </c>
      <c r="L91" s="33">
        <f>-SUM(N91:AU91)</f>
        <v>-5000</v>
      </c>
      <c r="M91" s="14"/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5000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</row>
    <row r="92" spans="2:30" s="9" customFormat="1" x14ac:dyDescent="0.2">
      <c r="B92" s="20">
        <v>66</v>
      </c>
      <c r="C92" s="43" t="s">
        <v>80</v>
      </c>
      <c r="D92" s="43" t="s">
        <v>81</v>
      </c>
      <c r="E92" s="72">
        <f>SUM(E93:E95)</f>
        <v>0</v>
      </c>
      <c r="F92" s="12">
        <f>SUM(F93:F95)</f>
        <v>-7500</v>
      </c>
      <c r="G92" s="84">
        <f t="shared" si="33"/>
        <v>-7500</v>
      </c>
      <c r="H92" s="12">
        <f>SUM(H93:H95)</f>
        <v>0</v>
      </c>
      <c r="I92" s="12">
        <f>SUM(I93:I95)</f>
        <v>0</v>
      </c>
      <c r="J92" s="84">
        <f t="shared" si="34"/>
        <v>0</v>
      </c>
      <c r="K92" s="12">
        <f>SUM(K93:K95)</f>
        <v>0</v>
      </c>
      <c r="L92" s="12">
        <f>SUM(L93:L95)</f>
        <v>-16500</v>
      </c>
      <c r="M92" s="29"/>
      <c r="N92" s="33">
        <f>SUM(N93:N95)</f>
        <v>0</v>
      </c>
      <c r="O92" s="12">
        <f t="shared" ref="O92:AD92" si="66">SUM(O93:O95)</f>
        <v>0</v>
      </c>
      <c r="P92" s="12">
        <f t="shared" si="66"/>
        <v>0</v>
      </c>
      <c r="Q92" s="12">
        <f t="shared" si="66"/>
        <v>0</v>
      </c>
      <c r="R92" s="12">
        <f t="shared" ref="R92" si="67">SUM(R93:R95)</f>
        <v>0</v>
      </c>
      <c r="S92" s="12">
        <f t="shared" si="66"/>
        <v>0</v>
      </c>
      <c r="T92" s="12">
        <f>SUM(T93:T95)</f>
        <v>0</v>
      </c>
      <c r="U92" s="12">
        <f t="shared" si="66"/>
        <v>0</v>
      </c>
      <c r="V92" s="12">
        <f>SUM(V93:V95)</f>
        <v>1500</v>
      </c>
      <c r="W92" s="12">
        <f>SUM(W93:W95)</f>
        <v>15000</v>
      </c>
      <c r="X92" s="12">
        <f t="shared" si="66"/>
        <v>0</v>
      </c>
      <c r="Y92" s="12">
        <f>SUM(Y93:Y95)</f>
        <v>0</v>
      </c>
      <c r="Z92" s="12">
        <f t="shared" si="66"/>
        <v>0</v>
      </c>
      <c r="AA92" s="12">
        <f t="shared" si="66"/>
        <v>0</v>
      </c>
      <c r="AB92" s="12">
        <f t="shared" si="66"/>
        <v>0</v>
      </c>
      <c r="AC92" s="12">
        <f t="shared" si="66"/>
        <v>0</v>
      </c>
      <c r="AD92" s="33">
        <f t="shared" si="66"/>
        <v>0</v>
      </c>
    </row>
    <row r="93" spans="2:30" x14ac:dyDescent="0.2">
      <c r="B93" s="21">
        <v>6600</v>
      </c>
      <c r="C93" t="s">
        <v>80</v>
      </c>
      <c r="D93" t="s">
        <v>82</v>
      </c>
      <c r="E93" s="74">
        <v>0</v>
      </c>
      <c r="F93" s="13">
        <v>0</v>
      </c>
      <c r="G93" s="86">
        <f t="shared" si="33"/>
        <v>0</v>
      </c>
      <c r="H93" s="11">
        <v>0</v>
      </c>
      <c r="I93" s="13">
        <v>0</v>
      </c>
      <c r="J93" s="86">
        <f t="shared" si="34"/>
        <v>0</v>
      </c>
      <c r="K93" s="33">
        <v>0</v>
      </c>
      <c r="L93" s="33">
        <f>-SUM(N93:AU93)</f>
        <v>-16500</v>
      </c>
      <c r="M93" s="14"/>
      <c r="N93" s="90">
        <v>0</v>
      </c>
      <c r="O93" s="90">
        <v>0</v>
      </c>
      <c r="P93" s="90">
        <v>0</v>
      </c>
      <c r="Q93" s="90">
        <v>0</v>
      </c>
      <c r="R93" s="90">
        <v>0</v>
      </c>
      <c r="S93" s="90">
        <v>0</v>
      </c>
      <c r="T93" s="90">
        <v>0</v>
      </c>
      <c r="U93" s="90">
        <v>0</v>
      </c>
      <c r="V93" s="90">
        <v>1500</v>
      </c>
      <c r="W93" s="90">
        <v>15000</v>
      </c>
      <c r="X93" s="90">
        <v>0</v>
      </c>
      <c r="Y93" s="90">
        <v>0</v>
      </c>
      <c r="Z93" s="90">
        <v>0</v>
      </c>
      <c r="AA93" s="90">
        <v>0</v>
      </c>
      <c r="AB93" s="90">
        <v>0</v>
      </c>
      <c r="AC93" s="90">
        <v>0</v>
      </c>
      <c r="AD93" s="90">
        <v>0</v>
      </c>
    </row>
    <row r="94" spans="2:30" x14ac:dyDescent="0.2">
      <c r="B94" s="21">
        <v>6610</v>
      </c>
      <c r="C94" t="s">
        <v>80</v>
      </c>
      <c r="D94" t="s">
        <v>125</v>
      </c>
      <c r="E94" s="74">
        <v>0</v>
      </c>
      <c r="F94" s="13">
        <v>0</v>
      </c>
      <c r="G94" s="86">
        <f t="shared" si="33"/>
        <v>0</v>
      </c>
      <c r="H94" s="11">
        <v>0</v>
      </c>
      <c r="I94" s="13">
        <v>0</v>
      </c>
      <c r="J94" s="86">
        <f t="shared" si="34"/>
        <v>0</v>
      </c>
      <c r="K94" s="33">
        <v>0</v>
      </c>
      <c r="L94" s="33">
        <f>-SUM(N94:AU94)</f>
        <v>0</v>
      </c>
      <c r="M94" s="14"/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90">
        <v>0</v>
      </c>
      <c r="AA94" s="90">
        <v>0</v>
      </c>
      <c r="AB94" s="90">
        <v>0</v>
      </c>
      <c r="AC94" s="90">
        <v>0</v>
      </c>
      <c r="AD94" s="90">
        <v>0</v>
      </c>
    </row>
    <row r="95" spans="2:30" x14ac:dyDescent="0.2">
      <c r="B95" s="21">
        <v>6660</v>
      </c>
      <c r="C95" t="s">
        <v>80</v>
      </c>
      <c r="D95" t="s">
        <v>108</v>
      </c>
      <c r="E95" s="73">
        <v>0</v>
      </c>
      <c r="F95" s="11">
        <v>-7500</v>
      </c>
      <c r="G95" s="85">
        <f t="shared" si="33"/>
        <v>-7500</v>
      </c>
      <c r="H95" s="11">
        <v>0</v>
      </c>
      <c r="I95" s="11">
        <v>0</v>
      </c>
      <c r="J95" s="85">
        <f t="shared" si="34"/>
        <v>0</v>
      </c>
      <c r="K95" s="33">
        <v>0</v>
      </c>
      <c r="L95" s="33">
        <f>-SUM(N95:AU95)</f>
        <v>0</v>
      </c>
      <c r="M95" s="14"/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</row>
    <row r="96" spans="2:30" s="9" customFormat="1" x14ac:dyDescent="0.2">
      <c r="B96" s="20">
        <v>67</v>
      </c>
      <c r="C96" s="43" t="s">
        <v>83</v>
      </c>
      <c r="D96" s="43" t="s">
        <v>84</v>
      </c>
      <c r="E96" s="72">
        <f>SUM(E97,)</f>
        <v>0</v>
      </c>
      <c r="F96" s="12">
        <f>SUM(F97,)</f>
        <v>0</v>
      </c>
      <c r="G96" s="84">
        <f t="shared" si="33"/>
        <v>0</v>
      </c>
      <c r="H96" s="12">
        <f>SUM(H97,)</f>
        <v>-5000</v>
      </c>
      <c r="I96" s="12">
        <f>SUM(I97,)</f>
        <v>-450</v>
      </c>
      <c r="J96" s="84">
        <f t="shared" si="34"/>
        <v>4550</v>
      </c>
      <c r="K96" s="32">
        <f>SUM(K97)</f>
        <v>-4000</v>
      </c>
      <c r="L96" s="32">
        <f>SUM(L97)</f>
        <v>-4000</v>
      </c>
      <c r="M96" s="29"/>
      <c r="N96" s="32">
        <f>SUM(N97)</f>
        <v>0</v>
      </c>
      <c r="O96" s="32">
        <f t="shared" ref="O96:AD96" si="68">SUM(O97)</f>
        <v>0</v>
      </c>
      <c r="P96" s="32">
        <f t="shared" si="68"/>
        <v>0</v>
      </c>
      <c r="Q96" s="32">
        <f t="shared" si="68"/>
        <v>0</v>
      </c>
      <c r="R96" s="32">
        <f t="shared" si="68"/>
        <v>0</v>
      </c>
      <c r="S96" s="32">
        <f t="shared" si="68"/>
        <v>4000</v>
      </c>
      <c r="T96" s="32">
        <f>SUM(T97)</f>
        <v>0</v>
      </c>
      <c r="U96" s="32">
        <f t="shared" si="68"/>
        <v>0</v>
      </c>
      <c r="V96" s="32">
        <f>SUM(V97)</f>
        <v>0</v>
      </c>
      <c r="W96" s="32">
        <f>SUM(W97)</f>
        <v>0</v>
      </c>
      <c r="X96" s="32">
        <f t="shared" si="68"/>
        <v>0</v>
      </c>
      <c r="Y96" s="32">
        <f t="shared" si="68"/>
        <v>0</v>
      </c>
      <c r="Z96" s="32">
        <f t="shared" si="68"/>
        <v>0</v>
      </c>
      <c r="AA96" s="32">
        <f t="shared" si="68"/>
        <v>0</v>
      </c>
      <c r="AB96" s="32">
        <f t="shared" si="68"/>
        <v>0</v>
      </c>
      <c r="AC96" s="32">
        <f t="shared" si="68"/>
        <v>0</v>
      </c>
      <c r="AD96" s="32">
        <f t="shared" si="68"/>
        <v>0</v>
      </c>
    </row>
    <row r="97" spans="2:30" s="9" customFormat="1" x14ac:dyDescent="0.2">
      <c r="B97" s="20">
        <v>670</v>
      </c>
      <c r="C97" s="43" t="s">
        <v>83</v>
      </c>
      <c r="D97" s="43" t="s">
        <v>84</v>
      </c>
      <c r="E97" s="72">
        <f>SUM(E98:E100)</f>
        <v>0</v>
      </c>
      <c r="F97" s="12">
        <f>SUM(F98:F100)</f>
        <v>0</v>
      </c>
      <c r="G97" s="84">
        <f t="shared" si="33"/>
        <v>0</v>
      </c>
      <c r="H97" s="12">
        <f>SUM(H98:H100)</f>
        <v>-5000</v>
      </c>
      <c r="I97" s="12">
        <f>SUM(I98:I100)</f>
        <v>-450</v>
      </c>
      <c r="J97" s="84">
        <f t="shared" si="34"/>
        <v>4550</v>
      </c>
      <c r="K97" s="32">
        <f>SUM(K98:K100)</f>
        <v>-4000</v>
      </c>
      <c r="L97" s="32">
        <f>SUM(L98:L100)</f>
        <v>-4000</v>
      </c>
      <c r="M97" s="29"/>
      <c r="N97" s="32">
        <f>SUM(N98:N100)</f>
        <v>0</v>
      </c>
      <c r="O97" s="32">
        <f t="shared" ref="O97:AD97" si="69">SUM(O98:O100)</f>
        <v>0</v>
      </c>
      <c r="P97" s="32">
        <f t="shared" si="69"/>
        <v>0</v>
      </c>
      <c r="Q97" s="32">
        <f t="shared" si="69"/>
        <v>0</v>
      </c>
      <c r="R97" s="32">
        <f t="shared" ref="R97" si="70">SUM(R98:R100)</f>
        <v>0</v>
      </c>
      <c r="S97" s="32">
        <f t="shared" si="69"/>
        <v>4000</v>
      </c>
      <c r="T97" s="32">
        <f>SUM(T98:T100)</f>
        <v>0</v>
      </c>
      <c r="U97" s="32">
        <f t="shared" si="69"/>
        <v>0</v>
      </c>
      <c r="V97" s="32">
        <f>SUM(V98:V100)</f>
        <v>0</v>
      </c>
      <c r="W97" s="32">
        <f>SUM(W98:W100)</f>
        <v>0</v>
      </c>
      <c r="X97" s="32">
        <f t="shared" si="69"/>
        <v>0</v>
      </c>
      <c r="Y97" s="32">
        <f t="shared" si="69"/>
        <v>0</v>
      </c>
      <c r="Z97" s="32">
        <f t="shared" si="69"/>
        <v>0</v>
      </c>
      <c r="AA97" s="32">
        <f t="shared" si="69"/>
        <v>0</v>
      </c>
      <c r="AB97" s="32">
        <f t="shared" si="69"/>
        <v>0</v>
      </c>
      <c r="AC97" s="32">
        <f t="shared" si="69"/>
        <v>0</v>
      </c>
      <c r="AD97" s="32">
        <f t="shared" si="69"/>
        <v>0</v>
      </c>
    </row>
    <row r="98" spans="2:30" x14ac:dyDescent="0.2">
      <c r="B98" s="21">
        <v>6702</v>
      </c>
      <c r="C98" t="s">
        <v>83</v>
      </c>
      <c r="D98" t="s">
        <v>33</v>
      </c>
      <c r="E98" s="74">
        <v>0</v>
      </c>
      <c r="F98" s="13">
        <v>0</v>
      </c>
      <c r="G98" s="86">
        <f t="shared" si="33"/>
        <v>0</v>
      </c>
      <c r="H98" s="11">
        <v>0</v>
      </c>
      <c r="I98" s="13">
        <v>-450</v>
      </c>
      <c r="J98" s="86">
        <f t="shared" si="34"/>
        <v>-450</v>
      </c>
      <c r="K98" s="33">
        <v>0</v>
      </c>
      <c r="L98" s="33">
        <f>-SUM(N98:AU98)</f>
        <v>0</v>
      </c>
      <c r="M98" s="14"/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</row>
    <row r="99" spans="2:30" x14ac:dyDescent="0.2">
      <c r="B99" s="21">
        <v>6703</v>
      </c>
      <c r="C99" t="s">
        <v>83</v>
      </c>
      <c r="D99" t="s">
        <v>85</v>
      </c>
      <c r="E99" s="74">
        <v>0</v>
      </c>
      <c r="F99" s="13">
        <v>0</v>
      </c>
      <c r="G99" s="86">
        <f t="shared" si="33"/>
        <v>0</v>
      </c>
      <c r="H99" s="11">
        <v>-5000</v>
      </c>
      <c r="I99" s="13">
        <v>0</v>
      </c>
      <c r="J99" s="86">
        <f t="shared" si="34"/>
        <v>5000</v>
      </c>
      <c r="K99" s="33">
        <v>-4000</v>
      </c>
      <c r="L99" s="33">
        <f>-SUM(N99:AU99)</f>
        <v>-4000</v>
      </c>
      <c r="M99" s="14"/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4000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</row>
    <row r="100" spans="2:30" x14ac:dyDescent="0.2">
      <c r="B100" s="21">
        <v>6704</v>
      </c>
      <c r="C100" t="s">
        <v>83</v>
      </c>
      <c r="D100" t="s">
        <v>86</v>
      </c>
      <c r="E100" s="74">
        <v>0</v>
      </c>
      <c r="F100" s="13">
        <v>0</v>
      </c>
      <c r="G100" s="86">
        <f t="shared" si="33"/>
        <v>0</v>
      </c>
      <c r="H100" s="11">
        <v>0</v>
      </c>
      <c r="I100" s="13">
        <v>0</v>
      </c>
      <c r="J100" s="86">
        <f t="shared" si="34"/>
        <v>0</v>
      </c>
      <c r="K100" s="33">
        <v>0</v>
      </c>
      <c r="L100" s="33">
        <f>-SUM(N100:AU100)</f>
        <v>0</v>
      </c>
      <c r="M100" s="14"/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v>0</v>
      </c>
      <c r="AD100" s="90">
        <v>0</v>
      </c>
    </row>
    <row r="101" spans="2:30" x14ac:dyDescent="0.2">
      <c r="B101" s="101">
        <v>69</v>
      </c>
      <c r="C101" s="101" t="s">
        <v>160</v>
      </c>
      <c r="D101" s="101" t="s">
        <v>169</v>
      </c>
      <c r="E101" s="73"/>
      <c r="F101" s="11"/>
      <c r="G101" s="85"/>
      <c r="H101" s="12">
        <f>SUM(H102,H106)</f>
        <v>0</v>
      </c>
      <c r="I101" s="12">
        <f>SUM(I102,I106)</f>
        <v>-3064.55</v>
      </c>
      <c r="J101" s="84">
        <f t="shared" si="34"/>
        <v>-3064.55</v>
      </c>
      <c r="K101" s="12">
        <f>SUM(K102,K106)</f>
        <v>0</v>
      </c>
      <c r="L101" s="12">
        <f>SUM(L102,L106)</f>
        <v>0</v>
      </c>
      <c r="M101" s="14"/>
      <c r="N101" s="32">
        <f>SUM(N102,N106)</f>
        <v>0</v>
      </c>
      <c r="O101" s="32">
        <f t="shared" ref="O101:AD101" si="71">SUM(O102,O106)</f>
        <v>0</v>
      </c>
      <c r="P101" s="32">
        <f t="shared" si="71"/>
        <v>0</v>
      </c>
      <c r="Q101" s="32">
        <f t="shared" si="71"/>
        <v>0</v>
      </c>
      <c r="R101" s="32">
        <f t="shared" si="71"/>
        <v>0</v>
      </c>
      <c r="S101" s="32">
        <f t="shared" si="71"/>
        <v>0</v>
      </c>
      <c r="T101" s="32">
        <f t="shared" si="71"/>
        <v>0</v>
      </c>
      <c r="U101" s="32">
        <f t="shared" si="71"/>
        <v>0</v>
      </c>
      <c r="V101" s="32">
        <f t="shared" si="71"/>
        <v>0</v>
      </c>
      <c r="W101" s="32">
        <f t="shared" si="71"/>
        <v>0</v>
      </c>
      <c r="X101" s="32">
        <f t="shared" si="71"/>
        <v>0</v>
      </c>
      <c r="Y101" s="32">
        <f t="shared" si="71"/>
        <v>0</v>
      </c>
      <c r="Z101" s="32">
        <f t="shared" si="71"/>
        <v>0</v>
      </c>
      <c r="AA101" s="32">
        <f t="shared" si="71"/>
        <v>0</v>
      </c>
      <c r="AB101" s="32">
        <f t="shared" si="71"/>
        <v>0</v>
      </c>
      <c r="AC101" s="32">
        <f t="shared" si="71"/>
        <v>0</v>
      </c>
      <c r="AD101" s="32">
        <f t="shared" si="71"/>
        <v>0</v>
      </c>
    </row>
    <row r="102" spans="2:30" x14ac:dyDescent="0.2">
      <c r="B102" s="101">
        <v>690</v>
      </c>
      <c r="C102" s="101" t="s">
        <v>160</v>
      </c>
      <c r="D102" s="101" t="s">
        <v>161</v>
      </c>
      <c r="E102" s="73"/>
      <c r="F102" s="11"/>
      <c r="G102" s="85"/>
      <c r="H102" s="12">
        <f>SUM(H103:H105)</f>
        <v>0</v>
      </c>
      <c r="I102" s="12">
        <f>SUM(I103:I105)</f>
        <v>-3359.32</v>
      </c>
      <c r="J102" s="84">
        <f t="shared" si="34"/>
        <v>-3359.32</v>
      </c>
      <c r="K102" s="12">
        <f>SUM(K103:K105)</f>
        <v>0</v>
      </c>
      <c r="L102" s="12">
        <f>SUM(L103:L105)</f>
        <v>0</v>
      </c>
      <c r="M102" s="14"/>
      <c r="N102" s="32">
        <f t="shared" ref="N102:AD102" si="72">SUM(N103:N105)</f>
        <v>0</v>
      </c>
      <c r="O102" s="32">
        <f t="shared" si="72"/>
        <v>0</v>
      </c>
      <c r="P102" s="32">
        <f t="shared" si="72"/>
        <v>0</v>
      </c>
      <c r="Q102" s="32">
        <f t="shared" si="72"/>
        <v>0</v>
      </c>
      <c r="R102" s="32">
        <f t="shared" si="72"/>
        <v>0</v>
      </c>
      <c r="S102" s="32">
        <f t="shared" si="72"/>
        <v>0</v>
      </c>
      <c r="T102" s="32">
        <f t="shared" si="72"/>
        <v>0</v>
      </c>
      <c r="U102" s="32">
        <f t="shared" si="72"/>
        <v>0</v>
      </c>
      <c r="V102" s="32">
        <f t="shared" si="72"/>
        <v>0</v>
      </c>
      <c r="W102" s="32">
        <f t="shared" si="72"/>
        <v>0</v>
      </c>
      <c r="X102" s="32">
        <f t="shared" si="72"/>
        <v>0</v>
      </c>
      <c r="Y102" s="32">
        <f t="shared" si="72"/>
        <v>0</v>
      </c>
      <c r="Z102" s="32">
        <f t="shared" si="72"/>
        <v>0</v>
      </c>
      <c r="AA102" s="32">
        <f t="shared" si="72"/>
        <v>0</v>
      </c>
      <c r="AB102" s="32">
        <f t="shared" si="72"/>
        <v>0</v>
      </c>
      <c r="AC102" s="32">
        <f t="shared" si="72"/>
        <v>0</v>
      </c>
      <c r="AD102" s="32">
        <f t="shared" si="72"/>
        <v>0</v>
      </c>
    </row>
    <row r="103" spans="2:30" x14ac:dyDescent="0.2">
      <c r="B103" s="102">
        <v>6940</v>
      </c>
      <c r="C103" s="102" t="s">
        <v>160</v>
      </c>
      <c r="D103" s="102" t="s">
        <v>162</v>
      </c>
      <c r="E103" s="73"/>
      <c r="F103" s="11"/>
      <c r="G103" s="85"/>
      <c r="H103" s="11">
        <v>0</v>
      </c>
      <c r="I103" s="11">
        <v>-170.27</v>
      </c>
      <c r="J103" s="86">
        <f t="shared" si="34"/>
        <v>-170.27</v>
      </c>
      <c r="K103" s="11">
        <v>0</v>
      </c>
      <c r="L103" s="11">
        <v>0</v>
      </c>
      <c r="M103" s="14"/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</row>
    <row r="104" spans="2:30" x14ac:dyDescent="0.2">
      <c r="B104" s="102">
        <v>6942</v>
      </c>
      <c r="C104" s="102" t="s">
        <v>160</v>
      </c>
      <c r="D104" s="102" t="s">
        <v>163</v>
      </c>
      <c r="E104" s="73"/>
      <c r="F104" s="11"/>
      <c r="G104" s="85"/>
      <c r="H104" s="11">
        <v>0</v>
      </c>
      <c r="I104" s="11">
        <v>-3178.94</v>
      </c>
      <c r="J104" s="86">
        <f t="shared" si="34"/>
        <v>-3178.94</v>
      </c>
      <c r="K104" s="11">
        <v>0</v>
      </c>
      <c r="L104" s="11">
        <v>0</v>
      </c>
      <c r="M104" s="14"/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</row>
    <row r="105" spans="2:30" x14ac:dyDescent="0.2">
      <c r="B105" s="102">
        <v>6943</v>
      </c>
      <c r="C105" s="102" t="s">
        <v>160</v>
      </c>
      <c r="D105" s="102" t="s">
        <v>164</v>
      </c>
      <c r="E105" s="73"/>
      <c r="F105" s="11"/>
      <c r="G105" s="85"/>
      <c r="H105" s="11">
        <v>0</v>
      </c>
      <c r="I105" s="11">
        <v>-10.11</v>
      </c>
      <c r="J105" s="86">
        <f t="shared" si="34"/>
        <v>-10.11</v>
      </c>
      <c r="K105" s="11">
        <v>0</v>
      </c>
      <c r="L105" s="11">
        <v>0</v>
      </c>
      <c r="M105" s="14"/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</row>
    <row r="106" spans="2:30" x14ac:dyDescent="0.2">
      <c r="B106" s="101">
        <v>695</v>
      </c>
      <c r="C106" s="101" t="s">
        <v>165</v>
      </c>
      <c r="D106" s="101" t="s">
        <v>166</v>
      </c>
      <c r="E106" s="73"/>
      <c r="F106" s="11"/>
      <c r="G106" s="85"/>
      <c r="H106" s="12">
        <f>SUM(H107:H108)</f>
        <v>0</v>
      </c>
      <c r="I106" s="12">
        <f>SUM(I107:I108)</f>
        <v>294.77000000000004</v>
      </c>
      <c r="J106" s="84">
        <f t="shared" si="34"/>
        <v>294.77000000000004</v>
      </c>
      <c r="K106" s="12">
        <f>SUM(K107:K108)</f>
        <v>0</v>
      </c>
      <c r="L106" s="12">
        <f>SUM(L107:L108)</f>
        <v>0</v>
      </c>
      <c r="M106" s="14"/>
      <c r="N106" s="32">
        <f t="shared" ref="N106:AD106" si="73">SUM(N107:N108)</f>
        <v>0</v>
      </c>
      <c r="O106" s="32">
        <f t="shared" si="73"/>
        <v>0</v>
      </c>
      <c r="P106" s="32">
        <f t="shared" si="73"/>
        <v>0</v>
      </c>
      <c r="Q106" s="32">
        <f t="shared" si="73"/>
        <v>0</v>
      </c>
      <c r="R106" s="32">
        <f t="shared" si="73"/>
        <v>0</v>
      </c>
      <c r="S106" s="32">
        <f t="shared" si="73"/>
        <v>0</v>
      </c>
      <c r="T106" s="32">
        <f t="shared" si="73"/>
        <v>0</v>
      </c>
      <c r="U106" s="32">
        <f t="shared" si="73"/>
        <v>0</v>
      </c>
      <c r="V106" s="32">
        <f t="shared" si="73"/>
        <v>0</v>
      </c>
      <c r="W106" s="32">
        <f t="shared" si="73"/>
        <v>0</v>
      </c>
      <c r="X106" s="32">
        <f t="shared" si="73"/>
        <v>0</v>
      </c>
      <c r="Y106" s="32">
        <f t="shared" si="73"/>
        <v>0</v>
      </c>
      <c r="Z106" s="32">
        <f t="shared" si="73"/>
        <v>0</v>
      </c>
      <c r="AA106" s="32">
        <f t="shared" si="73"/>
        <v>0</v>
      </c>
      <c r="AB106" s="32">
        <f t="shared" si="73"/>
        <v>0</v>
      </c>
      <c r="AC106" s="32">
        <f t="shared" si="73"/>
        <v>0</v>
      </c>
      <c r="AD106" s="32">
        <f t="shared" si="73"/>
        <v>0</v>
      </c>
    </row>
    <row r="107" spans="2:30" x14ac:dyDescent="0.2">
      <c r="B107" s="102">
        <v>6950</v>
      </c>
      <c r="C107" s="102" t="s">
        <v>165</v>
      </c>
      <c r="D107" s="102" t="s">
        <v>167</v>
      </c>
      <c r="E107" s="73"/>
      <c r="F107" s="11"/>
      <c r="G107" s="85"/>
      <c r="H107" s="11">
        <v>0</v>
      </c>
      <c r="I107" s="11">
        <v>0.04</v>
      </c>
      <c r="J107" s="86">
        <f t="shared" si="34"/>
        <v>0.04</v>
      </c>
      <c r="K107" s="11">
        <v>0</v>
      </c>
      <c r="L107" s="11">
        <v>0</v>
      </c>
      <c r="M107" s="14"/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</row>
    <row r="108" spans="2:30" x14ac:dyDescent="0.2">
      <c r="B108" s="102">
        <v>6952</v>
      </c>
      <c r="C108" s="102" t="s">
        <v>165</v>
      </c>
      <c r="D108" s="102" t="s">
        <v>168</v>
      </c>
      <c r="E108" s="73"/>
      <c r="F108" s="11"/>
      <c r="G108" s="85"/>
      <c r="H108" s="11">
        <v>0</v>
      </c>
      <c r="I108" s="11">
        <v>294.73</v>
      </c>
      <c r="J108" s="86">
        <f t="shared" si="34"/>
        <v>294.73</v>
      </c>
      <c r="K108" s="11">
        <v>0</v>
      </c>
      <c r="L108" s="11">
        <v>0</v>
      </c>
      <c r="M108" s="14"/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</row>
    <row r="109" spans="2:30" s="9" customFormat="1" x14ac:dyDescent="0.2">
      <c r="B109" s="20">
        <v>8</v>
      </c>
      <c r="C109" s="43" t="s">
        <v>87</v>
      </c>
      <c r="D109" s="43" t="s">
        <v>88</v>
      </c>
      <c r="E109" s="72">
        <f>SUM(,E110,E112,E114,E116,E118)</f>
        <v>0</v>
      </c>
      <c r="F109" s="12">
        <f>SUM(,F110,F112,F114,F116,F118)</f>
        <v>4405.45</v>
      </c>
      <c r="G109" s="84">
        <f t="shared" si="33"/>
        <v>4405.45</v>
      </c>
      <c r="H109" s="12">
        <f>SUM(,H110,H112,H114,H116,H118)</f>
        <v>0</v>
      </c>
      <c r="I109" s="12">
        <f>SUM(,I110,I112,I114,I116,I118)</f>
        <v>-5301.12</v>
      </c>
      <c r="J109" s="84">
        <f t="shared" si="34"/>
        <v>-5301.12</v>
      </c>
      <c r="K109" s="12">
        <f>SUM(,K110,K112,K114,K116,K118)</f>
        <v>0</v>
      </c>
      <c r="L109" s="12">
        <f>SUM(,L110,L112,L114,L116,L118)</f>
        <v>0</v>
      </c>
      <c r="M109" s="29"/>
      <c r="N109" s="32">
        <f>SUM(,N110,N112,N114,N116,N118)</f>
        <v>0</v>
      </c>
      <c r="O109" s="32">
        <f t="shared" ref="O109:AD109" si="74">SUM(,O110,O112,O114,O116,O118)</f>
        <v>0</v>
      </c>
      <c r="P109" s="32">
        <f t="shared" si="74"/>
        <v>0</v>
      </c>
      <c r="Q109" s="32">
        <f t="shared" si="74"/>
        <v>0</v>
      </c>
      <c r="R109" s="32">
        <f t="shared" ref="R109" si="75">SUM(,R110,R112,R114,R116,R118)</f>
        <v>0</v>
      </c>
      <c r="S109" s="32">
        <f t="shared" si="74"/>
        <v>0</v>
      </c>
      <c r="T109" s="32">
        <f>SUM(,T110,T112,T114,T116,T118)</f>
        <v>0</v>
      </c>
      <c r="U109" s="32">
        <f t="shared" si="74"/>
        <v>0</v>
      </c>
      <c r="V109" s="32">
        <f>SUM(,V110,V112,V114,V116,V118)</f>
        <v>0</v>
      </c>
      <c r="W109" s="32">
        <f>SUM(,W110,W112,W114,W116,W118)</f>
        <v>0</v>
      </c>
      <c r="X109" s="32">
        <f t="shared" si="74"/>
        <v>0</v>
      </c>
      <c r="Y109" s="32">
        <f t="shared" si="74"/>
        <v>0</v>
      </c>
      <c r="Z109" s="32">
        <f t="shared" si="74"/>
        <v>0</v>
      </c>
      <c r="AA109" s="32">
        <f t="shared" si="74"/>
        <v>0</v>
      </c>
      <c r="AB109" s="32">
        <f t="shared" si="74"/>
        <v>0</v>
      </c>
      <c r="AC109" s="32">
        <f t="shared" si="74"/>
        <v>0</v>
      </c>
      <c r="AD109" s="32">
        <f t="shared" si="74"/>
        <v>0</v>
      </c>
    </row>
    <row r="110" spans="2:30" s="9" customFormat="1" x14ac:dyDescent="0.2">
      <c r="B110" s="20">
        <v>810</v>
      </c>
      <c r="C110" s="43" t="s">
        <v>89</v>
      </c>
      <c r="D110" s="43" t="s">
        <v>90</v>
      </c>
      <c r="E110" s="72">
        <f>SUM(E111:E111)</f>
        <v>0</v>
      </c>
      <c r="F110" s="12">
        <f>SUM(F111:F111)</f>
        <v>0</v>
      </c>
      <c r="G110" s="84">
        <f t="shared" si="33"/>
        <v>0</v>
      </c>
      <c r="H110" s="12">
        <f>SUM(H111:H111)</f>
        <v>0</v>
      </c>
      <c r="I110" s="12">
        <f>SUM(I111:I111)</f>
        <v>0</v>
      </c>
      <c r="J110" s="84">
        <f t="shared" si="34"/>
        <v>0</v>
      </c>
      <c r="K110" s="55">
        <f>SUM(K111:K111)</f>
        <v>0</v>
      </c>
      <c r="L110" s="55">
        <f>SUM(L111:L111)</f>
        <v>0</v>
      </c>
      <c r="M110" s="29"/>
      <c r="N110" s="55">
        <f>SUM(N111:N111)</f>
        <v>0</v>
      </c>
      <c r="O110" s="55">
        <f t="shared" ref="O110:AD110" si="76">SUM(O111:O111)</f>
        <v>0</v>
      </c>
      <c r="P110" s="55">
        <f t="shared" si="76"/>
        <v>0</v>
      </c>
      <c r="Q110" s="55">
        <f t="shared" si="76"/>
        <v>0</v>
      </c>
      <c r="R110" s="55">
        <f t="shared" si="76"/>
        <v>0</v>
      </c>
      <c r="S110" s="55">
        <f t="shared" si="76"/>
        <v>0</v>
      </c>
      <c r="T110" s="55">
        <f>SUM(T111:T111)</f>
        <v>0</v>
      </c>
      <c r="U110" s="55">
        <f t="shared" si="76"/>
        <v>0</v>
      </c>
      <c r="V110" s="55">
        <f>SUM(V111:V111)</f>
        <v>0</v>
      </c>
      <c r="W110" s="55">
        <f>SUM(W111:W111)</f>
        <v>0</v>
      </c>
      <c r="X110" s="55">
        <f t="shared" si="76"/>
        <v>0</v>
      </c>
      <c r="Y110" s="55">
        <f t="shared" si="76"/>
        <v>0</v>
      </c>
      <c r="Z110" s="55">
        <f t="shared" si="76"/>
        <v>0</v>
      </c>
      <c r="AA110" s="55">
        <f t="shared" si="76"/>
        <v>0</v>
      </c>
      <c r="AB110" s="55">
        <f t="shared" si="76"/>
        <v>0</v>
      </c>
      <c r="AC110" s="55">
        <f t="shared" si="76"/>
        <v>0</v>
      </c>
      <c r="AD110" s="59">
        <f t="shared" si="76"/>
        <v>0</v>
      </c>
    </row>
    <row r="111" spans="2:30" ht="15.75" customHeight="1" x14ac:dyDescent="0.2">
      <c r="B111" s="22">
        <v>8191</v>
      </c>
      <c r="C111" s="47" t="s">
        <v>89</v>
      </c>
      <c r="D111" s="47" t="s">
        <v>91</v>
      </c>
      <c r="E111" s="80">
        <v>0</v>
      </c>
      <c r="F111" s="23">
        <v>0</v>
      </c>
      <c r="G111" s="88">
        <f t="shared" si="33"/>
        <v>0</v>
      </c>
      <c r="H111" s="48">
        <v>0</v>
      </c>
      <c r="I111" s="23">
        <v>0</v>
      </c>
      <c r="J111" s="88">
        <f t="shared" si="34"/>
        <v>0</v>
      </c>
      <c r="K111" s="35">
        <v>0</v>
      </c>
      <c r="L111" s="35">
        <v>0</v>
      </c>
      <c r="M111" s="31"/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</row>
    <row r="112" spans="2:30" s="9" customFormat="1" x14ac:dyDescent="0.2">
      <c r="B112" s="20">
        <v>850</v>
      </c>
      <c r="C112" s="43" t="s">
        <v>92</v>
      </c>
      <c r="D112" s="43" t="s">
        <v>93</v>
      </c>
      <c r="E112" s="72">
        <f>SUM(E113)</f>
        <v>0</v>
      </c>
      <c r="F112" s="12">
        <f>SUM(F113)</f>
        <v>0</v>
      </c>
      <c r="G112" s="84">
        <f t="shared" si="33"/>
        <v>0</v>
      </c>
      <c r="H112" s="12">
        <f>SUM(H113)</f>
        <v>0</v>
      </c>
      <c r="I112" s="12">
        <f>SUM(I113)</f>
        <v>-5301.12</v>
      </c>
      <c r="J112" s="84">
        <f t="shared" si="34"/>
        <v>-5301.12</v>
      </c>
      <c r="K112" s="55">
        <f>SUM(K113)</f>
        <v>0</v>
      </c>
      <c r="L112" s="55">
        <f>SUM(L113)</f>
        <v>0</v>
      </c>
      <c r="M112" s="29"/>
      <c r="N112" s="55">
        <f>SUM(N113)</f>
        <v>0</v>
      </c>
      <c r="O112" s="55">
        <f t="shared" ref="O112:AD112" si="77">SUM(O113)</f>
        <v>0</v>
      </c>
      <c r="P112" s="55">
        <f t="shared" si="77"/>
        <v>0</v>
      </c>
      <c r="Q112" s="55">
        <f t="shared" si="77"/>
        <v>0</v>
      </c>
      <c r="R112" s="55">
        <f t="shared" si="77"/>
        <v>0</v>
      </c>
      <c r="S112" s="55">
        <f t="shared" si="77"/>
        <v>0</v>
      </c>
      <c r="T112" s="55">
        <f>SUM(T113)</f>
        <v>0</v>
      </c>
      <c r="U112" s="55">
        <f t="shared" si="77"/>
        <v>0</v>
      </c>
      <c r="V112" s="55">
        <f>SUM(V113)</f>
        <v>0</v>
      </c>
      <c r="W112" s="55">
        <f>SUM(W113)</f>
        <v>0</v>
      </c>
      <c r="X112" s="55">
        <f t="shared" si="77"/>
        <v>0</v>
      </c>
      <c r="Y112" s="55">
        <f t="shared" si="77"/>
        <v>0</v>
      </c>
      <c r="Z112" s="55">
        <f t="shared" si="77"/>
        <v>0</v>
      </c>
      <c r="AA112" s="55">
        <f t="shared" si="77"/>
        <v>0</v>
      </c>
      <c r="AB112" s="55">
        <f t="shared" si="77"/>
        <v>0</v>
      </c>
      <c r="AC112" s="55">
        <f t="shared" si="77"/>
        <v>0</v>
      </c>
      <c r="AD112" s="59">
        <f t="shared" si="77"/>
        <v>0</v>
      </c>
    </row>
    <row r="113" spans="2:30" x14ac:dyDescent="0.2">
      <c r="B113" s="21">
        <v>8500</v>
      </c>
      <c r="C113" t="s">
        <v>92</v>
      </c>
      <c r="D113" t="s">
        <v>94</v>
      </c>
      <c r="E113" s="74"/>
      <c r="F113" s="13"/>
      <c r="G113" s="86">
        <f t="shared" si="33"/>
        <v>0</v>
      </c>
      <c r="H113" s="11">
        <v>0</v>
      </c>
      <c r="I113" s="13">
        <v>-5301.12</v>
      </c>
      <c r="J113" s="86">
        <f t="shared" si="34"/>
        <v>-5301.12</v>
      </c>
      <c r="K113" s="33">
        <f>SUM(N113:AU113)*-1</f>
        <v>0</v>
      </c>
      <c r="L113" s="33">
        <f>-SUM(N113:AU113)</f>
        <v>0</v>
      </c>
      <c r="M113" s="14"/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60">
        <v>0</v>
      </c>
    </row>
    <row r="114" spans="2:30" s="9" customFormat="1" x14ac:dyDescent="0.2">
      <c r="B114" s="20">
        <v>851</v>
      </c>
      <c r="C114" s="43" t="s">
        <v>95</v>
      </c>
      <c r="D114" s="43" t="s">
        <v>96</v>
      </c>
      <c r="E114" s="72">
        <f>SUM(E115)</f>
        <v>0</v>
      </c>
      <c r="F114" s="12">
        <f>SUM(F115)</f>
        <v>130</v>
      </c>
      <c r="G114" s="84">
        <f t="shared" si="33"/>
        <v>130</v>
      </c>
      <c r="H114" s="12">
        <f>SUM(H115)</f>
        <v>0</v>
      </c>
      <c r="I114" s="12">
        <f>SUM(I115)</f>
        <v>0</v>
      </c>
      <c r="J114" s="84">
        <f t="shared" si="34"/>
        <v>0</v>
      </c>
      <c r="K114" s="55">
        <f>SUM(K115)</f>
        <v>0</v>
      </c>
      <c r="L114" s="55">
        <f>SUM(L115)</f>
        <v>0</v>
      </c>
      <c r="M114" s="29"/>
      <c r="N114" s="55">
        <f>SUM(N115)</f>
        <v>0</v>
      </c>
      <c r="O114" s="55">
        <f t="shared" ref="O114:AD114" si="78">SUM(O115)</f>
        <v>0</v>
      </c>
      <c r="P114" s="55">
        <f t="shared" si="78"/>
        <v>0</v>
      </c>
      <c r="Q114" s="55">
        <f t="shared" si="78"/>
        <v>0</v>
      </c>
      <c r="R114" s="55">
        <f t="shared" si="78"/>
        <v>0</v>
      </c>
      <c r="S114" s="55">
        <f t="shared" si="78"/>
        <v>0</v>
      </c>
      <c r="T114" s="55">
        <f>SUM(T115)</f>
        <v>0</v>
      </c>
      <c r="U114" s="55">
        <f t="shared" si="78"/>
        <v>0</v>
      </c>
      <c r="V114" s="55">
        <f>SUM(V115)</f>
        <v>0</v>
      </c>
      <c r="W114" s="55">
        <f>SUM(W115)</f>
        <v>0</v>
      </c>
      <c r="X114" s="55">
        <f t="shared" si="78"/>
        <v>0</v>
      </c>
      <c r="Y114" s="55">
        <f t="shared" si="78"/>
        <v>0</v>
      </c>
      <c r="Z114" s="55">
        <f t="shared" si="78"/>
        <v>0</v>
      </c>
      <c r="AA114" s="55">
        <f t="shared" si="78"/>
        <v>0</v>
      </c>
      <c r="AB114" s="55">
        <f t="shared" si="78"/>
        <v>0</v>
      </c>
      <c r="AC114" s="55">
        <f t="shared" si="78"/>
        <v>0</v>
      </c>
      <c r="AD114" s="59">
        <f t="shared" si="78"/>
        <v>0</v>
      </c>
    </row>
    <row r="115" spans="2:30" x14ac:dyDescent="0.2">
      <c r="B115" s="21">
        <v>8510</v>
      </c>
      <c r="C115" t="s">
        <v>95</v>
      </c>
      <c r="D115" t="s">
        <v>97</v>
      </c>
      <c r="E115" s="74">
        <v>0</v>
      </c>
      <c r="F115" s="13">
        <v>130</v>
      </c>
      <c r="G115" s="86">
        <f t="shared" si="33"/>
        <v>130</v>
      </c>
      <c r="H115" s="11">
        <v>0</v>
      </c>
      <c r="I115" s="13">
        <v>0</v>
      </c>
      <c r="J115" s="86">
        <f t="shared" si="34"/>
        <v>0</v>
      </c>
      <c r="K115" s="33">
        <f>SUM(N115:AU115)*-1</f>
        <v>0</v>
      </c>
      <c r="L115" s="33">
        <f>-SUM(N115:AU115)</f>
        <v>0</v>
      </c>
      <c r="M115" s="14"/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60">
        <v>0</v>
      </c>
    </row>
    <row r="116" spans="2:30" x14ac:dyDescent="0.2">
      <c r="B116" s="20">
        <v>861</v>
      </c>
      <c r="C116" s="43" t="s">
        <v>102</v>
      </c>
      <c r="D116" s="43" t="s">
        <v>103</v>
      </c>
      <c r="E116" s="72">
        <f>SUM(E117)</f>
        <v>0</v>
      </c>
      <c r="F116" s="12">
        <f>SUM(F117)</f>
        <v>4250</v>
      </c>
      <c r="G116" s="84">
        <f t="shared" si="33"/>
        <v>4250</v>
      </c>
      <c r="H116" s="12">
        <f>SUM(H117)</f>
        <v>0</v>
      </c>
      <c r="I116" s="12">
        <f>SUM(I117)</f>
        <v>0</v>
      </c>
      <c r="J116" s="84">
        <f t="shared" si="34"/>
        <v>0</v>
      </c>
      <c r="K116" s="55">
        <f>SUM(K117)</f>
        <v>0</v>
      </c>
      <c r="L116" s="55">
        <f>SUM(L117)</f>
        <v>0</v>
      </c>
      <c r="M116" s="14"/>
      <c r="N116" s="55">
        <f>SUM(N117)</f>
        <v>0</v>
      </c>
      <c r="O116" s="55">
        <f t="shared" ref="O116:AD116" si="79">SUM(O117)</f>
        <v>0</v>
      </c>
      <c r="P116" s="55">
        <f t="shared" si="79"/>
        <v>0</v>
      </c>
      <c r="Q116" s="55">
        <f t="shared" si="79"/>
        <v>0</v>
      </c>
      <c r="R116" s="55">
        <f t="shared" si="79"/>
        <v>0</v>
      </c>
      <c r="S116" s="55">
        <f t="shared" si="79"/>
        <v>0</v>
      </c>
      <c r="T116" s="55">
        <f>SUM(T117)</f>
        <v>0</v>
      </c>
      <c r="U116" s="55">
        <f t="shared" si="79"/>
        <v>0</v>
      </c>
      <c r="V116" s="55">
        <f>SUM(V117)</f>
        <v>0</v>
      </c>
      <c r="W116" s="55">
        <f>SUM(W117)</f>
        <v>0</v>
      </c>
      <c r="X116" s="55">
        <f t="shared" si="79"/>
        <v>0</v>
      </c>
      <c r="Y116" s="55">
        <f t="shared" si="79"/>
        <v>0</v>
      </c>
      <c r="Z116" s="55">
        <f t="shared" si="79"/>
        <v>0</v>
      </c>
      <c r="AA116" s="55">
        <f t="shared" si="79"/>
        <v>0</v>
      </c>
      <c r="AB116" s="55">
        <f t="shared" si="79"/>
        <v>0</v>
      </c>
      <c r="AC116" s="55">
        <f t="shared" si="79"/>
        <v>0</v>
      </c>
      <c r="AD116" s="59">
        <f t="shared" si="79"/>
        <v>0</v>
      </c>
    </row>
    <row r="117" spans="2:30" x14ac:dyDescent="0.2">
      <c r="B117" s="21">
        <v>8610</v>
      </c>
      <c r="C117" t="s">
        <v>102</v>
      </c>
      <c r="D117" t="s">
        <v>104</v>
      </c>
      <c r="E117" s="73">
        <v>0</v>
      </c>
      <c r="F117" s="11">
        <v>4250</v>
      </c>
      <c r="G117" s="85">
        <f t="shared" ref="G117:G120" si="80">F117-E117</f>
        <v>4250</v>
      </c>
      <c r="H117" s="11">
        <v>0</v>
      </c>
      <c r="I117" s="11">
        <v>0</v>
      </c>
      <c r="J117" s="85">
        <f t="shared" si="34"/>
        <v>0</v>
      </c>
      <c r="K117" s="33">
        <f>SUM(N117:AU117)*-1</f>
        <v>0</v>
      </c>
      <c r="L117" s="33">
        <f>-SUM(N117:AU117)</f>
        <v>0</v>
      </c>
      <c r="M117" s="14"/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60">
        <v>0</v>
      </c>
    </row>
    <row r="118" spans="2:30" x14ac:dyDescent="0.2">
      <c r="B118" s="20">
        <v>871</v>
      </c>
      <c r="C118" s="43" t="s">
        <v>105</v>
      </c>
      <c r="D118" s="43" t="s">
        <v>106</v>
      </c>
      <c r="E118" s="72">
        <f>SUM(E119)</f>
        <v>0</v>
      </c>
      <c r="F118" s="12">
        <f>SUM(F119)</f>
        <v>25.45</v>
      </c>
      <c r="G118" s="84">
        <f t="shared" si="80"/>
        <v>25.45</v>
      </c>
      <c r="H118" s="12">
        <f>SUM(H119)</f>
        <v>0</v>
      </c>
      <c r="I118" s="12">
        <f>SUM(I119)</f>
        <v>0</v>
      </c>
      <c r="J118" s="84">
        <f t="shared" si="34"/>
        <v>0</v>
      </c>
      <c r="K118" s="55">
        <f>SUM(K119)</f>
        <v>0</v>
      </c>
      <c r="L118" s="55">
        <f>SUM(L119)</f>
        <v>0</v>
      </c>
      <c r="M118" s="14"/>
      <c r="N118" s="55">
        <f>SUM(N119)</f>
        <v>0</v>
      </c>
      <c r="O118" s="55">
        <f t="shared" ref="O118:AD118" si="81">SUM(O119)</f>
        <v>0</v>
      </c>
      <c r="P118" s="55">
        <f t="shared" si="81"/>
        <v>0</v>
      </c>
      <c r="Q118" s="55">
        <f t="shared" si="81"/>
        <v>0</v>
      </c>
      <c r="R118" s="55">
        <f t="shared" si="81"/>
        <v>0</v>
      </c>
      <c r="S118" s="55">
        <f t="shared" si="81"/>
        <v>0</v>
      </c>
      <c r="T118" s="55">
        <f>SUM(T119)</f>
        <v>0</v>
      </c>
      <c r="U118" s="55">
        <f t="shared" si="81"/>
        <v>0</v>
      </c>
      <c r="V118" s="55">
        <f>SUM(V119)</f>
        <v>0</v>
      </c>
      <c r="W118" s="55">
        <f>SUM(W119)</f>
        <v>0</v>
      </c>
      <c r="X118" s="55">
        <f t="shared" si="81"/>
        <v>0</v>
      </c>
      <c r="Y118" s="55">
        <f t="shared" si="81"/>
        <v>0</v>
      </c>
      <c r="Z118" s="55">
        <f t="shared" si="81"/>
        <v>0</v>
      </c>
      <c r="AA118" s="55">
        <f t="shared" si="81"/>
        <v>0</v>
      </c>
      <c r="AB118" s="55">
        <f t="shared" si="81"/>
        <v>0</v>
      </c>
      <c r="AC118" s="55">
        <f t="shared" si="81"/>
        <v>0</v>
      </c>
      <c r="AD118" s="59">
        <f t="shared" si="81"/>
        <v>0</v>
      </c>
    </row>
    <row r="119" spans="2:30" x14ac:dyDescent="0.2">
      <c r="B119" s="21">
        <v>8710</v>
      </c>
      <c r="C119" t="s">
        <v>105</v>
      </c>
      <c r="D119" t="s">
        <v>107</v>
      </c>
      <c r="E119" s="73">
        <v>0</v>
      </c>
      <c r="F119" s="11">
        <v>25.45</v>
      </c>
      <c r="G119" s="85">
        <f t="shared" si="80"/>
        <v>25.45</v>
      </c>
      <c r="H119" s="11">
        <v>0</v>
      </c>
      <c r="I119" s="11">
        <v>0</v>
      </c>
      <c r="J119" s="85">
        <f t="shared" si="34"/>
        <v>0</v>
      </c>
      <c r="K119" s="33">
        <f>SUM(N119:AU119)*-1</f>
        <v>0</v>
      </c>
      <c r="L119" s="33">
        <f>-SUM(N119:AU119)</f>
        <v>0</v>
      </c>
      <c r="M119" s="14"/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60">
        <v>0</v>
      </c>
    </row>
    <row r="120" spans="2:30" x14ac:dyDescent="0.2">
      <c r="B120" s="44"/>
      <c r="C120" s="27"/>
      <c r="D120" s="27"/>
      <c r="E120" s="74"/>
      <c r="F120" s="13"/>
      <c r="G120" s="86">
        <f t="shared" si="80"/>
        <v>0</v>
      </c>
      <c r="H120" s="13"/>
      <c r="I120" s="13"/>
      <c r="J120" s="86">
        <f t="shared" si="34"/>
        <v>0</v>
      </c>
      <c r="K120" s="33"/>
      <c r="L120" s="33"/>
      <c r="M120" s="1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2:30" x14ac:dyDescent="0.2">
      <c r="E121" s="75"/>
      <c r="F121" s="14"/>
      <c r="G121" s="76"/>
      <c r="H121" s="14"/>
      <c r="I121" s="14"/>
      <c r="J121" s="76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1" customHeight="1" thickBot="1" x14ac:dyDescent="0.25">
      <c r="B122" s="49"/>
      <c r="C122" s="50"/>
      <c r="D122" s="64" t="s">
        <v>98</v>
      </c>
      <c r="E122" s="81">
        <f>(E10+E47)</f>
        <v>-11250</v>
      </c>
      <c r="F122" s="82">
        <f>(F10+F47)</f>
        <v>-22418.100000000002</v>
      </c>
      <c r="G122" s="83">
        <f>(F122-E122)</f>
        <v>-11168.100000000002</v>
      </c>
      <c r="H122" s="65">
        <f>(H10+H47)</f>
        <v>-18120</v>
      </c>
      <c r="I122" s="7">
        <f>(I10+I47)</f>
        <v>-10355.490000000002</v>
      </c>
      <c r="J122" s="71">
        <f>(I122-H122)</f>
        <v>7764.5099999999984</v>
      </c>
      <c r="K122" s="7">
        <f>(K10+K47)</f>
        <v>-18250</v>
      </c>
      <c r="L122" s="7">
        <f>(L10+L47)</f>
        <v>-20850</v>
      </c>
      <c r="M122" s="51"/>
      <c r="N122" s="52">
        <f t="shared" ref="N122:AD122" si="82">(N10-N47)</f>
        <v>-4000</v>
      </c>
      <c r="O122" s="52">
        <f t="shared" si="82"/>
        <v>-8500</v>
      </c>
      <c r="P122" s="52">
        <f t="shared" si="82"/>
        <v>0</v>
      </c>
      <c r="Q122" s="52">
        <f t="shared" si="82"/>
        <v>-850</v>
      </c>
      <c r="R122" s="52">
        <f t="shared" si="82"/>
        <v>0</v>
      </c>
      <c r="S122" s="52">
        <f t="shared" si="82"/>
        <v>-4000</v>
      </c>
      <c r="T122" s="52">
        <f t="shared" si="82"/>
        <v>-9500</v>
      </c>
      <c r="U122" s="52">
        <f t="shared" si="82"/>
        <v>8500</v>
      </c>
      <c r="V122" s="52">
        <f t="shared" si="82"/>
        <v>0</v>
      </c>
      <c r="W122" s="52">
        <f t="shared" si="82"/>
        <v>-5000</v>
      </c>
      <c r="X122" s="52">
        <f t="shared" si="82"/>
        <v>1000</v>
      </c>
      <c r="Y122" s="52">
        <f t="shared" si="82"/>
        <v>1500</v>
      </c>
      <c r="Z122" s="52">
        <f t="shared" si="82"/>
        <v>0</v>
      </c>
      <c r="AA122" s="52">
        <f t="shared" si="82"/>
        <v>0</v>
      </c>
      <c r="AB122" s="52">
        <f t="shared" si="82"/>
        <v>0</v>
      </c>
      <c r="AC122" s="52">
        <f t="shared" si="82"/>
        <v>0</v>
      </c>
      <c r="AD122" s="52">
        <f t="shared" si="82"/>
        <v>0</v>
      </c>
    </row>
    <row r="124" spans="2:30" x14ac:dyDescent="0.2">
      <c r="F124" s="4"/>
      <c r="G124" s="4"/>
      <c r="I124" s="4"/>
      <c r="J124" s="4"/>
    </row>
    <row r="126" spans="2:30" x14ac:dyDescent="0.2">
      <c r="F126" s="4"/>
      <c r="G126" s="4"/>
      <c r="H126" s="4"/>
      <c r="I126" s="4"/>
      <c r="J126" s="4"/>
    </row>
  </sheetData>
  <sheetProtection algorithmName="SHA-512" hashValue="uRLTjphbBcaBP+aWATaZWM3eHfDIDKq42Lj2lUu0ZoC+jlWZotOOcDGQx0wDFF4QYtYasn2q6Xop83OWewudDw==" saltValue="QwHAjVtPHJh1K9YZMq6BqQ==" spinCount="100000" sheet="1" objects="1" scenarios="1" formatCells="0" formatColumns="0" insertColumns="0"/>
  <protectedRanges>
    <protectedRange sqref="S9:EI9" name="Range21"/>
    <protectedRange sqref="N13:AD13" name="Range1"/>
    <protectedRange sqref="N16:AD16" name="Range2"/>
    <protectedRange sqref="N18:AD18" name="Range3"/>
    <protectedRange sqref="N21:AD23" name="Range4"/>
    <protectedRange sqref="N25:AD26" name="Range5"/>
    <protectedRange sqref="N28:AD30" name="Range6"/>
    <protectedRange sqref="N33:AD34" name="Range7"/>
    <protectedRange sqref="N40:AD42" name="Range8"/>
    <protectedRange sqref="N50:AD51" name="Range9"/>
    <protectedRange sqref="N54:AD57" name="Range10"/>
    <protectedRange sqref="N59:AD59" name="Range11"/>
    <protectedRange sqref="N61:AD63" name="Range12"/>
    <protectedRange sqref="N65:AD65" name="Range13"/>
    <protectedRange sqref="N70:AD70 N68:AD68" name="Range15"/>
    <protectedRange sqref="N73:AD79" name="Range16"/>
    <protectedRange sqref="N81:AD85" name="Range17"/>
    <protectedRange sqref="N87:AD91" name="Range18"/>
    <protectedRange sqref="N93:AD95" name="Range19"/>
    <protectedRange sqref="N98:AD100" name="Range20"/>
    <protectedRange sqref="X8:AD8" name="Range23"/>
    <protectedRange sqref="S8:W8" name="Range23_1"/>
  </protectedRange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</dc:creator>
  <cp:lastModifiedBy>Sanne Haarhuis</cp:lastModifiedBy>
  <cp:lastPrinted>2021-08-05T15:42:25Z</cp:lastPrinted>
  <dcterms:created xsi:type="dcterms:W3CDTF">2021-06-29T07:53:42Z</dcterms:created>
  <dcterms:modified xsi:type="dcterms:W3CDTF">2023-03-18T06:27:06Z</dcterms:modified>
</cp:coreProperties>
</file>