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F3D\FAI CIAM Subcommittee\World Champs\"/>
    </mc:Choice>
  </mc:AlternateContent>
  <xr:revisionPtr revIDLastSave="0" documentId="13_ncr:1_{30EB6E6A-084E-4B18-84BD-976D2B2F0960}" xr6:coauthVersionLast="47" xr6:coauthVersionMax="47" xr10:uidLastSave="{00000000-0000-0000-0000-000000000000}"/>
  <bookViews>
    <workbookView xWindow="-108" yWindow="-108" windowWidth="46296" windowHeight="25416" tabRatio="789" activeTab="1" xr2:uid="{00000000-000D-0000-FFFF-FFFF00000000}"/>
  </bookViews>
  <sheets>
    <sheet name="World Champs Overview" sheetId="1" r:id="rId1"/>
    <sheet name="World Ranking" sheetId="10" r:id="rId2"/>
    <sheet name="F3D 2025" sheetId="28" r:id="rId3"/>
    <sheet name="F3D 2023" sheetId="2" r:id="rId4"/>
    <sheet name="F3D 2022" sheetId="3" r:id="rId5"/>
    <sheet name="F3D 2019" sheetId="4" r:id="rId6"/>
    <sheet name="F3D 2017" sheetId="5" r:id="rId7"/>
    <sheet name="F3D 2015" sheetId="6" r:id="rId8"/>
    <sheet name="F3D 2013" sheetId="7" r:id="rId9"/>
    <sheet name="F3D 2011" sheetId="8" r:id="rId10"/>
    <sheet name="F3D 2009" sheetId="9" r:id="rId11"/>
    <sheet name="F3D 2007" sheetId="12" r:id="rId12"/>
    <sheet name="F3D 2005" sheetId="13" r:id="rId13"/>
    <sheet name="F3D 2003" sheetId="14" r:id="rId14"/>
    <sheet name="F3D 2001" sheetId="15" r:id="rId15"/>
    <sheet name="F3D 1999" sheetId="16" r:id="rId16"/>
    <sheet name="F3D 1997" sheetId="17" r:id="rId17"/>
    <sheet name="F3D 1995" sheetId="18" r:id="rId18"/>
    <sheet name="F3D 1993" sheetId="19" r:id="rId19"/>
    <sheet name="F3D 1991" sheetId="20" r:id="rId20"/>
    <sheet name="F3D 1989" sheetId="21" r:id="rId21"/>
    <sheet name="F3D 1987" sheetId="22" r:id="rId22"/>
    <sheet name="F3D 1985" sheetId="23" r:id="rId23"/>
    <sheet name="WC Points System" sheetId="27" r:id="rId24"/>
  </sheets>
  <definedNames>
    <definedName name="_xlnm._FilterDatabase" localSheetId="1" hidden="1">'World Ranking'!$B$2:$E$2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0" l="1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D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D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D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R160" i="10"/>
  <c r="S160" i="10"/>
  <c r="T160" i="10"/>
  <c r="U160" i="10"/>
  <c r="V160" i="10"/>
  <c r="W160" i="10"/>
  <c r="X160" i="10"/>
  <c r="Y160" i="10"/>
  <c r="Z160" i="10"/>
  <c r="D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D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D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D199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R199" i="10"/>
  <c r="S199" i="10"/>
  <c r="T199" i="10"/>
  <c r="U199" i="10"/>
  <c r="V199" i="10"/>
  <c r="W199" i="10"/>
  <c r="X199" i="10"/>
  <c r="Y199" i="10"/>
  <c r="Z199" i="10"/>
  <c r="D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S186" i="10"/>
  <c r="T186" i="10"/>
  <c r="U186" i="10"/>
  <c r="V186" i="10"/>
  <c r="W186" i="10"/>
  <c r="X186" i="10"/>
  <c r="Y186" i="10"/>
  <c r="Z186" i="10"/>
  <c r="D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D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R179" i="10"/>
  <c r="S179" i="10"/>
  <c r="T179" i="10"/>
  <c r="U179" i="10"/>
  <c r="V179" i="10"/>
  <c r="W179" i="10"/>
  <c r="X179" i="10"/>
  <c r="Y179" i="10"/>
  <c r="Z179" i="10"/>
  <c r="D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R175" i="10"/>
  <c r="S175" i="10"/>
  <c r="T175" i="10"/>
  <c r="U175" i="10"/>
  <c r="V175" i="10"/>
  <c r="W175" i="10"/>
  <c r="X175" i="10"/>
  <c r="Y175" i="10"/>
  <c r="Z175" i="10"/>
  <c r="D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R113" i="10"/>
  <c r="S113" i="10"/>
  <c r="T113" i="10"/>
  <c r="U113" i="10"/>
  <c r="V113" i="10"/>
  <c r="W113" i="10"/>
  <c r="X113" i="10"/>
  <c r="Y113" i="10"/>
  <c r="Z113" i="10"/>
  <c r="D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R103" i="10"/>
  <c r="S103" i="10"/>
  <c r="T103" i="10"/>
  <c r="U103" i="10"/>
  <c r="V103" i="10"/>
  <c r="W103" i="10"/>
  <c r="X103" i="10"/>
  <c r="Y103" i="10"/>
  <c r="Z103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R102" i="10"/>
  <c r="S102" i="10"/>
  <c r="T102" i="10"/>
  <c r="U102" i="10"/>
  <c r="V102" i="10"/>
  <c r="W102" i="10"/>
  <c r="X102" i="10"/>
  <c r="Y102" i="10"/>
  <c r="Z102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R167" i="10"/>
  <c r="S167" i="10"/>
  <c r="T167" i="10"/>
  <c r="U167" i="10"/>
  <c r="V167" i="10"/>
  <c r="W167" i="10"/>
  <c r="X167" i="10"/>
  <c r="Y167" i="10"/>
  <c r="Z167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R172" i="10"/>
  <c r="S172" i="10"/>
  <c r="T172" i="10"/>
  <c r="U172" i="10"/>
  <c r="V172" i="10"/>
  <c r="W172" i="10"/>
  <c r="X172" i="10"/>
  <c r="Y172" i="10"/>
  <c r="Z172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R210" i="10"/>
  <c r="S210" i="10"/>
  <c r="T210" i="10"/>
  <c r="U210" i="10"/>
  <c r="V210" i="10"/>
  <c r="W210" i="10"/>
  <c r="X210" i="10"/>
  <c r="Y210" i="10"/>
  <c r="Z210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F225" i="10"/>
  <c r="G225" i="10"/>
  <c r="H225" i="10"/>
  <c r="I225" i="10"/>
  <c r="J225" i="10"/>
  <c r="K225" i="10"/>
  <c r="L225" i="10"/>
  <c r="M225" i="10"/>
  <c r="N225" i="10"/>
  <c r="O225" i="10"/>
  <c r="P225" i="10"/>
  <c r="Q225" i="10"/>
  <c r="R225" i="10"/>
  <c r="S225" i="10"/>
  <c r="T225" i="10"/>
  <c r="U225" i="10"/>
  <c r="V225" i="10"/>
  <c r="W225" i="10"/>
  <c r="X225" i="10"/>
  <c r="Y225" i="10"/>
  <c r="Z225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F239" i="10"/>
  <c r="G239" i="10"/>
  <c r="H239" i="10"/>
  <c r="I239" i="10"/>
  <c r="J239" i="10"/>
  <c r="K239" i="10"/>
  <c r="L239" i="10"/>
  <c r="M239" i="10"/>
  <c r="N239" i="10"/>
  <c r="O239" i="10"/>
  <c r="P239" i="10"/>
  <c r="Q239" i="10"/>
  <c r="R239" i="10"/>
  <c r="S239" i="10"/>
  <c r="T239" i="10"/>
  <c r="U239" i="10"/>
  <c r="V239" i="10"/>
  <c r="W239" i="10"/>
  <c r="X239" i="10"/>
  <c r="Y239" i="10"/>
  <c r="Z239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D7" i="10"/>
  <c r="D8" i="10"/>
  <c r="D17" i="10"/>
  <c r="D12" i="10"/>
  <c r="D26" i="10"/>
  <c r="D61" i="10"/>
  <c r="D25" i="10"/>
  <c r="D19" i="10"/>
  <c r="D103" i="10"/>
  <c r="D102" i="10"/>
  <c r="D15" i="10"/>
  <c r="D124" i="10"/>
  <c r="D128" i="10"/>
  <c r="D21" i="10"/>
  <c r="D53" i="10"/>
  <c r="D167" i="10"/>
  <c r="D172" i="10"/>
  <c r="D97" i="10"/>
  <c r="D210" i="10"/>
  <c r="D45" i="10"/>
  <c r="D225" i="10"/>
  <c r="D31" i="10"/>
  <c r="D239" i="10"/>
  <c r="D84" i="10"/>
  <c r="D77" i="10"/>
  <c r="D10" i="10"/>
  <c r="D11" i="10"/>
  <c r="D13" i="10"/>
  <c r="D14" i="10"/>
  <c r="D16" i="10"/>
  <c r="D18" i="10"/>
  <c r="D20" i="10"/>
  <c r="D22" i="10"/>
  <c r="D23" i="10"/>
  <c r="D24" i="10"/>
  <c r="D27" i="10"/>
  <c r="D28" i="10"/>
  <c r="D29" i="10"/>
  <c r="D30" i="10"/>
  <c r="D32" i="10"/>
  <c r="D33" i="10"/>
  <c r="D34" i="10"/>
  <c r="D35" i="10"/>
  <c r="D36" i="10"/>
  <c r="D37" i="10"/>
  <c r="D38" i="10"/>
  <c r="D39" i="10"/>
  <c r="D41" i="10"/>
  <c r="D42" i="10"/>
  <c r="D43" i="10"/>
  <c r="D44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0" i="10"/>
  <c r="D62" i="10"/>
  <c r="D63" i="10"/>
  <c r="D64" i="10"/>
  <c r="D65" i="10"/>
  <c r="D66" i="10"/>
  <c r="D67" i="10"/>
  <c r="D68" i="10"/>
  <c r="D69" i="10"/>
  <c r="D70" i="10"/>
  <c r="D40" i="10"/>
  <c r="D71" i="10"/>
  <c r="D72" i="10"/>
  <c r="D73" i="10"/>
  <c r="D74" i="10"/>
  <c r="D75" i="10"/>
  <c r="D76" i="10"/>
  <c r="D78" i="10"/>
  <c r="D79" i="10"/>
  <c r="D80" i="10"/>
  <c r="D81" i="10"/>
  <c r="D82" i="10"/>
  <c r="D83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8" i="10"/>
  <c r="D99" i="10"/>
  <c r="D101" i="10"/>
  <c r="D104" i="10"/>
  <c r="D105" i="10"/>
  <c r="D106" i="10"/>
  <c r="D107" i="10"/>
  <c r="D108" i="10"/>
  <c r="D109" i="10"/>
  <c r="D110" i="10"/>
  <c r="D111" i="10"/>
  <c r="D112" i="10"/>
  <c r="D114" i="10"/>
  <c r="D115" i="10"/>
  <c r="D116" i="10"/>
  <c r="D117" i="10"/>
  <c r="D119" i="10"/>
  <c r="D120" i="10"/>
  <c r="D121" i="10"/>
  <c r="D122" i="10"/>
  <c r="D123" i="10"/>
  <c r="D125" i="10"/>
  <c r="D126" i="10"/>
  <c r="D127" i="10"/>
  <c r="D129" i="10"/>
  <c r="D130" i="10"/>
  <c r="D131" i="10"/>
  <c r="D132" i="10"/>
  <c r="D133" i="10"/>
  <c r="D134" i="10"/>
  <c r="D135" i="10"/>
  <c r="D137" i="10"/>
  <c r="D138" i="10"/>
  <c r="D139" i="10"/>
  <c r="D140" i="10"/>
  <c r="D142" i="10"/>
  <c r="D143" i="10"/>
  <c r="D144" i="10"/>
  <c r="D145" i="10"/>
  <c r="D146" i="10"/>
  <c r="D147" i="10"/>
  <c r="D148" i="10"/>
  <c r="D149" i="10"/>
  <c r="D150" i="10"/>
  <c r="D151" i="10"/>
  <c r="D153" i="10"/>
  <c r="D156" i="10"/>
  <c r="D157" i="10"/>
  <c r="D158" i="10"/>
  <c r="D159" i="10"/>
  <c r="D161" i="10"/>
  <c r="D162" i="10"/>
  <c r="D163" i="10"/>
  <c r="D164" i="10"/>
  <c r="D165" i="10"/>
  <c r="D166" i="10"/>
  <c r="D168" i="10"/>
  <c r="D169" i="10"/>
  <c r="D170" i="10"/>
  <c r="D171" i="10"/>
  <c r="D173" i="10"/>
  <c r="D174" i="10"/>
  <c r="D176" i="10"/>
  <c r="D177" i="10"/>
  <c r="D178" i="10"/>
  <c r="D180" i="10"/>
  <c r="D181" i="10"/>
  <c r="D182" i="10"/>
  <c r="D183" i="10"/>
  <c r="D184" i="10"/>
  <c r="D185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200" i="10"/>
  <c r="D201" i="10"/>
  <c r="D202" i="10"/>
  <c r="D203" i="10"/>
  <c r="D204" i="10"/>
  <c r="D205" i="10"/>
  <c r="D206" i="10"/>
  <c r="D207" i="10"/>
  <c r="D208" i="10"/>
  <c r="D209" i="10"/>
  <c r="D211" i="10"/>
  <c r="D212" i="10"/>
  <c r="D213" i="10"/>
  <c r="D214" i="10"/>
  <c r="D215" i="10"/>
  <c r="D216" i="10"/>
  <c r="D218" i="10"/>
  <c r="D219" i="10"/>
  <c r="D220" i="10"/>
  <c r="D221" i="10"/>
  <c r="D222" i="10"/>
  <c r="D223" i="10"/>
  <c r="D224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17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5" i="10"/>
  <c r="D4" i="10"/>
  <c r="D6" i="10"/>
  <c r="D3" i="10"/>
  <c r="F4" i="10"/>
  <c r="F5" i="10"/>
  <c r="F7" i="10"/>
  <c r="F8" i="10"/>
  <c r="F10" i="10"/>
  <c r="F11" i="10"/>
  <c r="F13" i="10"/>
  <c r="F14" i="10"/>
  <c r="F16" i="10"/>
  <c r="F18" i="10"/>
  <c r="F20" i="10"/>
  <c r="F22" i="10"/>
  <c r="F23" i="10"/>
  <c r="F24" i="10"/>
  <c r="F27" i="10"/>
  <c r="F28" i="10"/>
  <c r="F29" i="10"/>
  <c r="F30" i="10"/>
  <c r="F32" i="10"/>
  <c r="F33" i="10"/>
  <c r="F34" i="10"/>
  <c r="F35" i="10"/>
  <c r="F36" i="10"/>
  <c r="F37" i="10"/>
  <c r="F38" i="10"/>
  <c r="F39" i="10"/>
  <c r="F41" i="10"/>
  <c r="F42" i="10"/>
  <c r="F43" i="10"/>
  <c r="F44" i="10"/>
  <c r="F46" i="10"/>
  <c r="F47" i="10"/>
  <c r="F48" i="10"/>
  <c r="F49" i="10"/>
  <c r="F50" i="10"/>
  <c r="F51" i="10"/>
  <c r="F52" i="10"/>
  <c r="F54" i="10"/>
  <c r="F55" i="10"/>
  <c r="F56" i="10"/>
  <c r="F57" i="10"/>
  <c r="F58" i="10"/>
  <c r="F59" i="10"/>
  <c r="F60" i="10"/>
  <c r="F62" i="10"/>
  <c r="F63" i="10"/>
  <c r="F64" i="10"/>
  <c r="F65" i="10"/>
  <c r="F66" i="10"/>
  <c r="F67" i="10"/>
  <c r="F68" i="10"/>
  <c r="F69" i="10"/>
  <c r="F70" i="10"/>
  <c r="F40" i="10"/>
  <c r="F71" i="10"/>
  <c r="F72" i="10"/>
  <c r="F73" i="10"/>
  <c r="F74" i="10"/>
  <c r="F75" i="10"/>
  <c r="F76" i="10"/>
  <c r="F78" i="10"/>
  <c r="F79" i="10"/>
  <c r="F80" i="10"/>
  <c r="F81" i="10"/>
  <c r="F82" i="10"/>
  <c r="F83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8" i="10"/>
  <c r="F99" i="10"/>
  <c r="F101" i="10"/>
  <c r="F104" i="10"/>
  <c r="F105" i="10"/>
  <c r="F106" i="10"/>
  <c r="F107" i="10"/>
  <c r="F108" i="10"/>
  <c r="F109" i="10"/>
  <c r="F110" i="10"/>
  <c r="F111" i="10"/>
  <c r="F112" i="10"/>
  <c r="F114" i="10"/>
  <c r="F115" i="10"/>
  <c r="F116" i="10"/>
  <c r="F117" i="10"/>
  <c r="F119" i="10"/>
  <c r="F120" i="10"/>
  <c r="F121" i="10"/>
  <c r="F122" i="10"/>
  <c r="F123" i="10"/>
  <c r="F125" i="10"/>
  <c r="F126" i="10"/>
  <c r="F127" i="10"/>
  <c r="F129" i="10"/>
  <c r="F130" i="10"/>
  <c r="F131" i="10"/>
  <c r="F132" i="10"/>
  <c r="F133" i="10"/>
  <c r="F134" i="10"/>
  <c r="F135" i="10"/>
  <c r="F137" i="10"/>
  <c r="F138" i="10"/>
  <c r="F139" i="10"/>
  <c r="F140" i="10"/>
  <c r="F142" i="10"/>
  <c r="F143" i="10"/>
  <c r="F144" i="10"/>
  <c r="F145" i="10"/>
  <c r="F146" i="10"/>
  <c r="F147" i="10"/>
  <c r="F148" i="10"/>
  <c r="F149" i="10"/>
  <c r="F150" i="10"/>
  <c r="F151" i="10"/>
  <c r="F153" i="10"/>
  <c r="F156" i="10"/>
  <c r="F157" i="10"/>
  <c r="F158" i="10"/>
  <c r="F159" i="10"/>
  <c r="F161" i="10"/>
  <c r="F162" i="10"/>
  <c r="F163" i="10"/>
  <c r="F164" i="10"/>
  <c r="F165" i="10"/>
  <c r="F166" i="10"/>
  <c r="F168" i="10"/>
  <c r="F169" i="10"/>
  <c r="F170" i="10"/>
  <c r="F171" i="10"/>
  <c r="F173" i="10"/>
  <c r="F174" i="10"/>
  <c r="F176" i="10"/>
  <c r="F177" i="10"/>
  <c r="F178" i="10"/>
  <c r="F180" i="10"/>
  <c r="F181" i="10"/>
  <c r="F182" i="10"/>
  <c r="F183" i="10"/>
  <c r="F184" i="10"/>
  <c r="F185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200" i="10"/>
  <c r="F201" i="10"/>
  <c r="F202" i="10"/>
  <c r="F203" i="10"/>
  <c r="F204" i="10"/>
  <c r="F205" i="10"/>
  <c r="F206" i="10"/>
  <c r="F207" i="10"/>
  <c r="F208" i="10"/>
  <c r="F209" i="10"/>
  <c r="F211" i="10"/>
  <c r="F212" i="10"/>
  <c r="F213" i="10"/>
  <c r="F214" i="10"/>
  <c r="F215" i="10"/>
  <c r="F216" i="10"/>
  <c r="F218" i="10"/>
  <c r="F219" i="10"/>
  <c r="F220" i="10"/>
  <c r="F221" i="10"/>
  <c r="F222" i="10"/>
  <c r="F223" i="10"/>
  <c r="F224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17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6" i="10"/>
  <c r="F3" i="10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3" i="28"/>
  <c r="E28" i="28"/>
  <c r="E29" i="28"/>
  <c r="E30" i="28"/>
  <c r="E31" i="28"/>
  <c r="E32" i="28"/>
  <c r="E33" i="28"/>
  <c r="E34" i="28"/>
  <c r="E35" i="28"/>
  <c r="E36" i="28"/>
  <c r="E39" i="28"/>
  <c r="E38" i="28"/>
  <c r="E37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E4" i="28"/>
  <c r="E3" i="2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E4" i="18"/>
  <c r="E3" i="18"/>
  <c r="E136" i="10" l="1"/>
  <c r="E199" i="10"/>
  <c r="E113" i="10"/>
  <c r="E175" i="10"/>
  <c r="E100" i="10"/>
  <c r="E141" i="10"/>
  <c r="E179" i="10"/>
  <c r="E9" i="10"/>
  <c r="E43" i="15"/>
  <c r="E42" i="15"/>
  <c r="E41" i="15"/>
  <c r="E40" i="15"/>
  <c r="E39" i="15"/>
  <c r="E38" i="15"/>
  <c r="E37" i="15"/>
  <c r="E36" i="15"/>
  <c r="T35" i="15"/>
  <c r="S35" i="15"/>
  <c r="R35" i="15"/>
  <c r="Q35" i="15"/>
  <c r="P35" i="15"/>
  <c r="O35" i="15"/>
  <c r="N35" i="15"/>
  <c r="M35" i="15"/>
  <c r="E35" i="15" s="1"/>
  <c r="E34" i="15"/>
  <c r="E33" i="15"/>
  <c r="E32" i="15"/>
  <c r="E31" i="15"/>
  <c r="E30" i="15"/>
  <c r="E29" i="15"/>
  <c r="E28" i="15"/>
  <c r="E27" i="15"/>
  <c r="T26" i="15"/>
  <c r="S26" i="15"/>
  <c r="R26" i="15"/>
  <c r="Q26" i="15"/>
  <c r="P26" i="15"/>
  <c r="O26" i="15"/>
  <c r="N26" i="15"/>
  <c r="M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T10" i="15"/>
  <c r="S10" i="15"/>
  <c r="R10" i="15"/>
  <c r="Q10" i="15"/>
  <c r="P10" i="15"/>
  <c r="O10" i="15"/>
  <c r="N10" i="15"/>
  <c r="E9" i="15"/>
  <c r="E8" i="15"/>
  <c r="E7" i="15"/>
  <c r="E6" i="15"/>
  <c r="E5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E4" i="15"/>
  <c r="E3" i="15"/>
  <c r="AC62" i="10"/>
  <c r="AC61" i="10"/>
  <c r="AC60" i="10"/>
  <c r="AC59" i="10"/>
  <c r="AC58" i="10"/>
  <c r="AC57" i="10"/>
  <c r="AC56" i="10"/>
  <c r="AC55" i="10"/>
  <c r="AC54" i="10"/>
  <c r="AC53" i="10"/>
  <c r="AC52" i="10"/>
  <c r="AC51" i="10"/>
  <c r="AC50" i="10"/>
  <c r="AC49" i="10"/>
  <c r="AC48" i="10"/>
  <c r="AC47" i="10"/>
  <c r="AC46" i="10"/>
  <c r="AC45" i="10"/>
  <c r="AC44" i="10"/>
  <c r="AC43" i="10"/>
  <c r="AC42" i="10"/>
  <c r="AC41" i="10"/>
  <c r="AC40" i="10"/>
  <c r="AC39" i="10"/>
  <c r="AC38" i="10"/>
  <c r="AC37" i="10"/>
  <c r="AC36" i="10"/>
  <c r="E160" i="10" s="1"/>
  <c r="AC35" i="10"/>
  <c r="AC34" i="10"/>
  <c r="E239" i="10" s="1"/>
  <c r="AC33" i="10"/>
  <c r="AC32" i="10"/>
  <c r="AC31" i="10"/>
  <c r="E225" i="10" s="1"/>
  <c r="AC30" i="10"/>
  <c r="E186" i="10" s="1"/>
  <c r="AC29" i="10"/>
  <c r="AC28" i="10"/>
  <c r="E210" i="10" s="1"/>
  <c r="AC27" i="10"/>
  <c r="E154" i="10" s="1"/>
  <c r="AC26" i="10"/>
  <c r="AC25" i="10"/>
  <c r="E155" i="10" s="1"/>
  <c r="AC24" i="10"/>
  <c r="AC23" i="10"/>
  <c r="AC22" i="10"/>
  <c r="E172" i="10" s="1"/>
  <c r="AC21" i="10"/>
  <c r="E167" i="10" s="1"/>
  <c r="AC20" i="10"/>
  <c r="AC19" i="10"/>
  <c r="E118" i="10" s="1"/>
  <c r="AC18" i="10"/>
  <c r="AC17" i="10"/>
  <c r="AC16" i="10"/>
  <c r="AC15" i="10"/>
  <c r="E124" i="10" s="1"/>
  <c r="AC14" i="10"/>
  <c r="AC13" i="10"/>
  <c r="E102" i="10" s="1"/>
  <c r="AC12" i="10"/>
  <c r="AC11" i="10"/>
  <c r="AC10" i="10"/>
  <c r="AC9" i="10"/>
  <c r="AC8" i="10"/>
  <c r="AC7" i="10"/>
  <c r="AC6" i="10"/>
  <c r="AC5" i="10"/>
  <c r="AC4" i="10"/>
  <c r="AC3" i="10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9" i="27"/>
  <c r="B8" i="27"/>
  <c r="L21" i="1"/>
  <c r="I21" i="1"/>
  <c r="F21" i="1"/>
  <c r="L20" i="1"/>
  <c r="I20" i="1"/>
  <c r="F20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3" i="1"/>
  <c r="I3" i="1"/>
  <c r="F3" i="1"/>
  <c r="E152" i="10" l="1"/>
  <c r="E45" i="10"/>
  <c r="E97" i="10"/>
  <c r="E12" i="10"/>
  <c r="E61" i="10"/>
  <c r="E31" i="10"/>
  <c r="E128" i="10"/>
  <c r="E77" i="10"/>
  <c r="E19" i="10"/>
  <c r="E25" i="10"/>
  <c r="E84" i="10"/>
  <c r="E15" i="10"/>
  <c r="E21" i="10"/>
  <c r="E17" i="10"/>
  <c r="E103" i="10"/>
  <c r="E26" i="10"/>
  <c r="E53" i="10"/>
  <c r="E10" i="15"/>
  <c r="E26" i="15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3" i="17"/>
  <c r="P6" i="10" l="1"/>
  <c r="P5" i="10"/>
  <c r="P10" i="10"/>
  <c r="P14" i="10"/>
  <c r="P16" i="10"/>
  <c r="P18" i="10"/>
  <c r="P20" i="10"/>
  <c r="P22" i="10"/>
  <c r="P23" i="10"/>
  <c r="P24" i="10"/>
  <c r="P27" i="10"/>
  <c r="P28" i="10"/>
  <c r="P29" i="10"/>
  <c r="P30" i="10"/>
  <c r="P32" i="10"/>
  <c r="P33" i="10"/>
  <c r="P37" i="10"/>
  <c r="P38" i="10"/>
  <c r="P39" i="10"/>
  <c r="P42" i="10"/>
  <c r="P43" i="10"/>
  <c r="P46" i="10"/>
  <c r="P47" i="10"/>
  <c r="P49" i="10"/>
  <c r="P50" i="10"/>
  <c r="P51" i="10"/>
  <c r="P52" i="10"/>
  <c r="P54" i="10"/>
  <c r="P55" i="10"/>
  <c r="P56" i="10"/>
  <c r="P57" i="10"/>
  <c r="P58" i="10"/>
  <c r="P62" i="10"/>
  <c r="P63" i="10"/>
  <c r="P64" i="10"/>
  <c r="P65" i="10"/>
  <c r="P68" i="10"/>
  <c r="P69" i="10"/>
  <c r="P70" i="10"/>
  <c r="P40" i="10"/>
  <c r="P73" i="10"/>
  <c r="P74" i="10"/>
  <c r="P75" i="10"/>
  <c r="P76" i="10"/>
  <c r="P79" i="10"/>
  <c r="P80" i="10"/>
  <c r="P81" i="10"/>
  <c r="P82" i="10"/>
  <c r="P83" i="10"/>
  <c r="P85" i="10"/>
  <c r="P86" i="10"/>
  <c r="P87" i="10"/>
  <c r="P88" i="10"/>
  <c r="P90" i="10"/>
  <c r="P91" i="10"/>
  <c r="P92" i="10"/>
  <c r="P93" i="10"/>
  <c r="P94" i="10"/>
  <c r="P95" i="10"/>
  <c r="P96" i="10"/>
  <c r="P98" i="10"/>
  <c r="P99" i="10"/>
  <c r="P101" i="10"/>
  <c r="P104" i="10"/>
  <c r="P105" i="10"/>
  <c r="P107" i="10"/>
  <c r="P108" i="10"/>
  <c r="P109" i="10"/>
  <c r="P110" i="10"/>
  <c r="P111" i="10"/>
  <c r="P114" i="10"/>
  <c r="P116" i="10"/>
  <c r="P117" i="10"/>
  <c r="P119" i="10"/>
  <c r="P120" i="10"/>
  <c r="P123" i="10"/>
  <c r="P125" i="10"/>
  <c r="P126" i="10"/>
  <c r="P127" i="10"/>
  <c r="P129" i="10"/>
  <c r="P130" i="10"/>
  <c r="P131" i="10"/>
  <c r="P132" i="10"/>
  <c r="P134" i="10"/>
  <c r="P135" i="10"/>
  <c r="P137" i="10"/>
  <c r="P138" i="10"/>
  <c r="P140" i="10"/>
  <c r="P142" i="10"/>
  <c r="P143" i="10"/>
  <c r="P144" i="10"/>
  <c r="P145" i="10"/>
  <c r="P146" i="10"/>
  <c r="P147" i="10"/>
  <c r="P148" i="10"/>
  <c r="P149" i="10"/>
  <c r="P153" i="10"/>
  <c r="P156" i="10"/>
  <c r="P157" i="10"/>
  <c r="P158" i="10"/>
  <c r="P159" i="10"/>
  <c r="P161" i="10"/>
  <c r="P162" i="10"/>
  <c r="P163" i="10"/>
  <c r="P164" i="10"/>
  <c r="P165" i="10"/>
  <c r="P166" i="10"/>
  <c r="P168" i="10"/>
  <c r="P169" i="10"/>
  <c r="P170" i="10"/>
  <c r="P173" i="10"/>
  <c r="P174" i="10"/>
  <c r="P176" i="10"/>
  <c r="P177" i="10"/>
  <c r="P178" i="10"/>
  <c r="P180" i="10"/>
  <c r="P181" i="10"/>
  <c r="P182" i="10"/>
  <c r="P183" i="10"/>
  <c r="P184" i="10"/>
  <c r="P185" i="10"/>
  <c r="P187" i="10"/>
  <c r="P188" i="10"/>
  <c r="P190" i="10"/>
  <c r="P191" i="10"/>
  <c r="P192" i="10"/>
  <c r="P193" i="10"/>
  <c r="P194" i="10"/>
  <c r="P195" i="10"/>
  <c r="P197" i="10"/>
  <c r="P198" i="10"/>
  <c r="P200" i="10"/>
  <c r="P201" i="10"/>
  <c r="P202" i="10"/>
  <c r="P203" i="10"/>
  <c r="P204" i="10"/>
  <c r="P205" i="10"/>
  <c r="P206" i="10"/>
  <c r="P207" i="10"/>
  <c r="P209" i="10"/>
  <c r="P211" i="10"/>
  <c r="P212" i="10"/>
  <c r="P213" i="10"/>
  <c r="P214" i="10"/>
  <c r="P215" i="10"/>
  <c r="P216" i="10"/>
  <c r="P219" i="10"/>
  <c r="P220" i="10"/>
  <c r="P222" i="10"/>
  <c r="P223" i="10"/>
  <c r="P226" i="10"/>
  <c r="P227" i="10"/>
  <c r="P229" i="10"/>
  <c r="P230" i="10"/>
  <c r="P232" i="10"/>
  <c r="P233" i="10"/>
  <c r="P234" i="10"/>
  <c r="P235" i="10"/>
  <c r="P236" i="10"/>
  <c r="P237" i="10"/>
  <c r="P238" i="10"/>
  <c r="P240" i="10"/>
  <c r="P241" i="10"/>
  <c r="P242" i="10"/>
  <c r="P243" i="10"/>
  <c r="P244" i="10"/>
  <c r="P245" i="10"/>
  <c r="P246" i="10"/>
  <c r="P247" i="10"/>
  <c r="P248" i="10"/>
  <c r="P249" i="10"/>
  <c r="P250" i="10"/>
  <c r="P251" i="10"/>
  <c r="P252" i="10"/>
  <c r="P253" i="10"/>
  <c r="P254" i="10"/>
  <c r="P255" i="10"/>
  <c r="P256" i="10"/>
  <c r="P217" i="10"/>
  <c r="P257" i="10"/>
  <c r="P258" i="10"/>
  <c r="P259" i="10"/>
  <c r="P260" i="10"/>
  <c r="P261" i="10"/>
  <c r="P262" i="10"/>
  <c r="P263" i="10"/>
  <c r="P264" i="10"/>
  <c r="P265" i="10"/>
  <c r="P266" i="10"/>
  <c r="P267" i="10"/>
  <c r="P268" i="10"/>
  <c r="P269" i="10"/>
  <c r="P270" i="10"/>
  <c r="P271" i="10"/>
  <c r="P272" i="10"/>
  <c r="P274" i="10"/>
  <c r="P275" i="10"/>
  <c r="P276" i="10"/>
  <c r="P277" i="10"/>
  <c r="P278" i="10"/>
  <c r="P279" i="10"/>
  <c r="P280" i="10"/>
  <c r="P281" i="10"/>
  <c r="P282" i="10"/>
  <c r="P3" i="10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3" i="23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3" i="22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" i="2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3" i="20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3" i="19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3" i="16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3" i="14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3" i="13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3" i="12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3" i="9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3" i="8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3" i="5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" i="2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P218" i="10" s="1"/>
  <c r="P44" i="10" l="1"/>
  <c r="P106" i="10"/>
  <c r="P228" i="10"/>
  <c r="P171" i="10"/>
  <c r="P208" i="10"/>
  <c r="P189" i="10"/>
  <c r="P41" i="10"/>
  <c r="P224" i="10"/>
  <c r="P122" i="10"/>
  <c r="P60" i="10"/>
  <c r="P121" i="10"/>
  <c r="P78" i="10"/>
  <c r="P59" i="10"/>
  <c r="P221" i="10"/>
  <c r="P36" i="10"/>
  <c r="P35" i="10"/>
  <c r="P139" i="10"/>
  <c r="P13" i="10"/>
  <c r="P115" i="10"/>
  <c r="P72" i="10"/>
  <c r="P34" i="10"/>
  <c r="P11" i="10"/>
  <c r="P71" i="10"/>
  <c r="P196" i="10"/>
  <c r="P112" i="10"/>
  <c r="P89" i="10"/>
  <c r="P8" i="10"/>
  <c r="P133" i="10"/>
  <c r="P7" i="10"/>
  <c r="P273" i="10"/>
  <c r="P151" i="10"/>
  <c r="P48" i="10"/>
  <c r="P150" i="10"/>
  <c r="P67" i="10"/>
  <c r="P4" i="10"/>
  <c r="P231" i="10"/>
  <c r="P66" i="10"/>
  <c r="G282" i="10"/>
  <c r="H282" i="10"/>
  <c r="I282" i="10"/>
  <c r="J282" i="10"/>
  <c r="K282" i="10"/>
  <c r="L282" i="10"/>
  <c r="M282" i="10"/>
  <c r="N282" i="10"/>
  <c r="O282" i="10"/>
  <c r="Q282" i="10"/>
  <c r="R282" i="10"/>
  <c r="S282" i="10"/>
  <c r="T282" i="10"/>
  <c r="U282" i="10"/>
  <c r="V282" i="10"/>
  <c r="W282" i="10"/>
  <c r="X282" i="10"/>
  <c r="Y282" i="10"/>
  <c r="Z282" i="10"/>
  <c r="G281" i="10"/>
  <c r="H281" i="10"/>
  <c r="I281" i="10"/>
  <c r="J281" i="10"/>
  <c r="K281" i="10"/>
  <c r="L281" i="10"/>
  <c r="M281" i="10"/>
  <c r="N281" i="10"/>
  <c r="O281" i="10"/>
  <c r="Q281" i="10"/>
  <c r="R281" i="10"/>
  <c r="S281" i="10"/>
  <c r="T281" i="10"/>
  <c r="U281" i="10"/>
  <c r="V281" i="10"/>
  <c r="W281" i="10"/>
  <c r="X281" i="10"/>
  <c r="Y281" i="10"/>
  <c r="Z281" i="10"/>
  <c r="G280" i="10"/>
  <c r="H280" i="10"/>
  <c r="I280" i="10"/>
  <c r="J280" i="10"/>
  <c r="K280" i="10"/>
  <c r="L280" i="10"/>
  <c r="M280" i="10"/>
  <c r="N280" i="10"/>
  <c r="O280" i="10"/>
  <c r="Q280" i="10"/>
  <c r="R280" i="10"/>
  <c r="S280" i="10"/>
  <c r="T280" i="10"/>
  <c r="U280" i="10"/>
  <c r="V280" i="10"/>
  <c r="W280" i="10"/>
  <c r="X280" i="10"/>
  <c r="Y280" i="10"/>
  <c r="Z280" i="10"/>
  <c r="G270" i="10"/>
  <c r="H270" i="10"/>
  <c r="I270" i="10"/>
  <c r="K270" i="10"/>
  <c r="L270" i="10"/>
  <c r="N270" i="10"/>
  <c r="O270" i="10"/>
  <c r="Q270" i="10"/>
  <c r="R270" i="10"/>
  <c r="S270" i="10"/>
  <c r="T270" i="10"/>
  <c r="U270" i="10"/>
  <c r="V270" i="10"/>
  <c r="W270" i="10"/>
  <c r="X270" i="10"/>
  <c r="Y270" i="10"/>
  <c r="Z270" i="10"/>
  <c r="E282" i="10" l="1"/>
  <c r="E281" i="10"/>
  <c r="E280" i="10"/>
  <c r="A8" i="10"/>
  <c r="G248" i="10"/>
  <c r="H248" i="10"/>
  <c r="I248" i="10"/>
  <c r="J248" i="10"/>
  <c r="K248" i="10"/>
  <c r="L248" i="10"/>
  <c r="M248" i="10"/>
  <c r="N248" i="10"/>
  <c r="R248" i="10"/>
  <c r="S248" i="10"/>
  <c r="T248" i="10"/>
  <c r="U248" i="10"/>
  <c r="V248" i="10"/>
  <c r="W248" i="10"/>
  <c r="X248" i="10"/>
  <c r="Y248" i="10"/>
  <c r="Z248" i="10"/>
  <c r="G249" i="10"/>
  <c r="H249" i="10"/>
  <c r="I249" i="10"/>
  <c r="K249" i="10"/>
  <c r="L249" i="10"/>
  <c r="M249" i="10"/>
  <c r="N249" i="10"/>
  <c r="O249" i="10"/>
  <c r="Q249" i="10"/>
  <c r="R249" i="10"/>
  <c r="S249" i="10"/>
  <c r="U249" i="10"/>
  <c r="V249" i="10"/>
  <c r="W249" i="10"/>
  <c r="X249" i="10"/>
  <c r="Y249" i="10"/>
  <c r="Z249" i="10"/>
  <c r="G250" i="10"/>
  <c r="H250" i="10"/>
  <c r="I250" i="10"/>
  <c r="J250" i="10"/>
  <c r="K250" i="10"/>
  <c r="M250" i="10"/>
  <c r="N250" i="10"/>
  <c r="O250" i="10"/>
  <c r="R250" i="10"/>
  <c r="S250" i="10"/>
  <c r="T250" i="10"/>
  <c r="U250" i="10"/>
  <c r="V250" i="10"/>
  <c r="W250" i="10"/>
  <c r="X250" i="10"/>
  <c r="Y250" i="10"/>
  <c r="Z250" i="10"/>
  <c r="G251" i="10"/>
  <c r="H251" i="10"/>
  <c r="I251" i="10"/>
  <c r="J251" i="10"/>
  <c r="K251" i="10"/>
  <c r="L251" i="10"/>
  <c r="M251" i="10"/>
  <c r="N251" i="10"/>
  <c r="O251" i="10"/>
  <c r="Q251" i="10"/>
  <c r="R251" i="10"/>
  <c r="T251" i="10"/>
  <c r="V251" i="10"/>
  <c r="W251" i="10"/>
  <c r="X251" i="10"/>
  <c r="Y251" i="10"/>
  <c r="Z251" i="10"/>
  <c r="G252" i="10"/>
  <c r="H252" i="10"/>
  <c r="I252" i="10"/>
  <c r="J252" i="10"/>
  <c r="K252" i="10"/>
  <c r="L252" i="10"/>
  <c r="N252" i="10"/>
  <c r="O252" i="10"/>
  <c r="Q252" i="10"/>
  <c r="R252" i="10"/>
  <c r="S252" i="10"/>
  <c r="T252" i="10"/>
  <c r="W252" i="10"/>
  <c r="X252" i="10"/>
  <c r="Y252" i="10"/>
  <c r="Z252" i="10"/>
  <c r="G253" i="10"/>
  <c r="H253" i="10"/>
  <c r="I253" i="10"/>
  <c r="J253" i="10"/>
  <c r="K253" i="10"/>
  <c r="L253" i="10"/>
  <c r="M253" i="10"/>
  <c r="N253" i="10"/>
  <c r="O253" i="10"/>
  <c r="Q253" i="10"/>
  <c r="R253" i="10"/>
  <c r="S253" i="10"/>
  <c r="T253" i="10"/>
  <c r="W253" i="10"/>
  <c r="X253" i="10"/>
  <c r="Y253" i="10"/>
  <c r="Z253" i="10"/>
  <c r="G254" i="10"/>
  <c r="H254" i="10"/>
  <c r="I254" i="10"/>
  <c r="J254" i="10"/>
  <c r="L254" i="10"/>
  <c r="M254" i="10"/>
  <c r="N254" i="10"/>
  <c r="Q254" i="10"/>
  <c r="R254" i="10"/>
  <c r="U254" i="10"/>
  <c r="V254" i="10"/>
  <c r="W254" i="10"/>
  <c r="X254" i="10"/>
  <c r="Y254" i="10"/>
  <c r="Z254" i="10"/>
  <c r="G255" i="10"/>
  <c r="H255" i="10"/>
  <c r="I255" i="10"/>
  <c r="J255" i="10"/>
  <c r="K255" i="10"/>
  <c r="L255" i="10"/>
  <c r="N255" i="10"/>
  <c r="R255" i="10"/>
  <c r="S255" i="10"/>
  <c r="T255" i="10"/>
  <c r="U255" i="10"/>
  <c r="V255" i="10"/>
  <c r="W255" i="10"/>
  <c r="X255" i="10"/>
  <c r="Y255" i="10"/>
  <c r="Z255" i="10"/>
  <c r="G256" i="10"/>
  <c r="H256" i="10"/>
  <c r="I256" i="10"/>
  <c r="J256" i="10"/>
  <c r="K256" i="10"/>
  <c r="L256" i="10"/>
  <c r="M256" i="10"/>
  <c r="N256" i="10"/>
  <c r="O256" i="10"/>
  <c r="Q256" i="10"/>
  <c r="R256" i="10"/>
  <c r="T256" i="10"/>
  <c r="U256" i="10"/>
  <c r="W256" i="10"/>
  <c r="X256" i="10"/>
  <c r="Y256" i="10"/>
  <c r="Z256" i="10"/>
  <c r="G217" i="10"/>
  <c r="H217" i="10"/>
  <c r="I217" i="10"/>
  <c r="J217" i="10"/>
  <c r="K217" i="10"/>
  <c r="L217" i="10"/>
  <c r="M217" i="10"/>
  <c r="N217" i="10"/>
  <c r="O217" i="10"/>
  <c r="R217" i="10"/>
  <c r="S217" i="10"/>
  <c r="U217" i="10"/>
  <c r="W217" i="10"/>
  <c r="X217" i="10"/>
  <c r="Y217" i="10"/>
  <c r="Z217" i="10"/>
  <c r="G257" i="10"/>
  <c r="H257" i="10"/>
  <c r="I257" i="10"/>
  <c r="J257" i="10"/>
  <c r="K257" i="10"/>
  <c r="L257" i="10"/>
  <c r="M257" i="10"/>
  <c r="N257" i="10"/>
  <c r="Q257" i="10"/>
  <c r="R257" i="10"/>
  <c r="S257" i="10"/>
  <c r="T257" i="10"/>
  <c r="U257" i="10"/>
  <c r="V257" i="10"/>
  <c r="W257" i="10"/>
  <c r="X257" i="10"/>
  <c r="Y257" i="10"/>
  <c r="Z257" i="10"/>
  <c r="G258" i="10"/>
  <c r="H258" i="10"/>
  <c r="I258" i="10"/>
  <c r="J258" i="10"/>
  <c r="K258" i="10"/>
  <c r="M258" i="10"/>
  <c r="O258" i="10"/>
  <c r="Q258" i="10"/>
  <c r="R258" i="10"/>
  <c r="S258" i="10"/>
  <c r="T258" i="10"/>
  <c r="U258" i="10"/>
  <c r="W258" i="10"/>
  <c r="X258" i="10"/>
  <c r="Y258" i="10"/>
  <c r="Z258" i="10"/>
  <c r="G259" i="10"/>
  <c r="H259" i="10"/>
  <c r="I259" i="10"/>
  <c r="J259" i="10"/>
  <c r="K259" i="10"/>
  <c r="L259" i="10"/>
  <c r="M259" i="10"/>
  <c r="O259" i="10"/>
  <c r="Q259" i="10"/>
  <c r="R259" i="10"/>
  <c r="S259" i="10"/>
  <c r="U259" i="10"/>
  <c r="V259" i="10"/>
  <c r="W259" i="10"/>
  <c r="X259" i="10"/>
  <c r="Y259" i="10"/>
  <c r="Z259" i="10"/>
  <c r="G260" i="10"/>
  <c r="H260" i="10"/>
  <c r="I260" i="10"/>
  <c r="J260" i="10"/>
  <c r="K260" i="10"/>
  <c r="M260" i="10"/>
  <c r="N260" i="10"/>
  <c r="O260" i="10"/>
  <c r="Q260" i="10"/>
  <c r="R260" i="10"/>
  <c r="S260" i="10"/>
  <c r="U260" i="10"/>
  <c r="W260" i="10"/>
  <c r="X260" i="10"/>
  <c r="Y260" i="10"/>
  <c r="Z260" i="10"/>
  <c r="G261" i="10"/>
  <c r="H261" i="10"/>
  <c r="I261" i="10"/>
  <c r="J261" i="10"/>
  <c r="K261" i="10"/>
  <c r="L261" i="10"/>
  <c r="M261" i="10"/>
  <c r="O261" i="10"/>
  <c r="Q261" i="10"/>
  <c r="R261" i="10"/>
  <c r="T261" i="10"/>
  <c r="U261" i="10"/>
  <c r="W261" i="10"/>
  <c r="X261" i="10"/>
  <c r="Y261" i="10"/>
  <c r="Z261" i="10"/>
  <c r="G262" i="10"/>
  <c r="H262" i="10"/>
  <c r="I262" i="10"/>
  <c r="J262" i="10"/>
  <c r="K262" i="10"/>
  <c r="M262" i="10"/>
  <c r="N262" i="10"/>
  <c r="O262" i="10"/>
  <c r="Q262" i="10"/>
  <c r="R262" i="10"/>
  <c r="S262" i="10"/>
  <c r="T262" i="10"/>
  <c r="U262" i="10"/>
  <c r="W262" i="10"/>
  <c r="X262" i="10"/>
  <c r="Y262" i="10"/>
  <c r="Z262" i="10"/>
  <c r="G263" i="10"/>
  <c r="H263" i="10"/>
  <c r="I263" i="10"/>
  <c r="K263" i="10"/>
  <c r="L263" i="10"/>
  <c r="N263" i="10"/>
  <c r="Q263" i="10"/>
  <c r="R263" i="10"/>
  <c r="S263" i="10"/>
  <c r="T263" i="10"/>
  <c r="U263" i="10"/>
  <c r="V263" i="10"/>
  <c r="W263" i="10"/>
  <c r="X263" i="10"/>
  <c r="Y263" i="10"/>
  <c r="Z263" i="10"/>
  <c r="G264" i="10"/>
  <c r="H264" i="10"/>
  <c r="I264" i="10"/>
  <c r="K264" i="10"/>
  <c r="L264" i="10"/>
  <c r="M264" i="10"/>
  <c r="O264" i="10"/>
  <c r="Q264" i="10"/>
  <c r="R264" i="10"/>
  <c r="S264" i="10"/>
  <c r="T264" i="10"/>
  <c r="U264" i="10"/>
  <c r="V264" i="10"/>
  <c r="W264" i="10"/>
  <c r="X264" i="10"/>
  <c r="Y264" i="10"/>
  <c r="Z264" i="10"/>
  <c r="G265" i="10"/>
  <c r="H265" i="10"/>
  <c r="I265" i="10"/>
  <c r="J265" i="10"/>
  <c r="K265" i="10"/>
  <c r="L265" i="10"/>
  <c r="N265" i="10"/>
  <c r="O265" i="10"/>
  <c r="Q265" i="10"/>
  <c r="R265" i="10"/>
  <c r="S265" i="10"/>
  <c r="T265" i="10"/>
  <c r="U265" i="10"/>
  <c r="W265" i="10"/>
  <c r="X265" i="10"/>
  <c r="Y265" i="10"/>
  <c r="Z265" i="10"/>
  <c r="G266" i="10"/>
  <c r="H266" i="10"/>
  <c r="I266" i="10"/>
  <c r="J266" i="10"/>
  <c r="K266" i="10"/>
  <c r="M266" i="10"/>
  <c r="N266" i="10"/>
  <c r="Q266" i="10"/>
  <c r="R266" i="10"/>
  <c r="S266" i="10"/>
  <c r="T266" i="10"/>
  <c r="U266" i="10"/>
  <c r="V266" i="10"/>
  <c r="W266" i="10"/>
  <c r="X266" i="10"/>
  <c r="Y266" i="10"/>
  <c r="Z266" i="10"/>
  <c r="G267" i="10"/>
  <c r="H267" i="10"/>
  <c r="I267" i="10"/>
  <c r="K267" i="10"/>
  <c r="M267" i="10"/>
  <c r="O267" i="10"/>
  <c r="Q267" i="10"/>
  <c r="R267" i="10"/>
  <c r="S267" i="10"/>
  <c r="T267" i="10"/>
  <c r="U267" i="10"/>
  <c r="V267" i="10"/>
  <c r="W267" i="10"/>
  <c r="X267" i="10"/>
  <c r="Y267" i="10"/>
  <c r="Z267" i="10"/>
  <c r="G268" i="10"/>
  <c r="H268" i="10"/>
  <c r="I268" i="10"/>
  <c r="J268" i="10"/>
  <c r="M268" i="10"/>
  <c r="N268" i="10"/>
  <c r="O268" i="10"/>
  <c r="Q268" i="10"/>
  <c r="R268" i="10"/>
  <c r="T268" i="10"/>
  <c r="U268" i="10"/>
  <c r="V268" i="10"/>
  <c r="W268" i="10"/>
  <c r="X268" i="10"/>
  <c r="Y268" i="10"/>
  <c r="Z268" i="10"/>
  <c r="G269" i="10"/>
  <c r="H269" i="10"/>
  <c r="I269" i="10"/>
  <c r="L269" i="10"/>
  <c r="M269" i="10"/>
  <c r="N269" i="10"/>
  <c r="O269" i="10"/>
  <c r="Q269" i="10"/>
  <c r="R269" i="10"/>
  <c r="S269" i="10"/>
  <c r="T269" i="10"/>
  <c r="U269" i="10"/>
  <c r="V269" i="10"/>
  <c r="W269" i="10"/>
  <c r="X269" i="10"/>
  <c r="Y269" i="10"/>
  <c r="Z269" i="10"/>
  <c r="G271" i="10"/>
  <c r="H271" i="10"/>
  <c r="I271" i="10"/>
  <c r="J271" i="10"/>
  <c r="K271" i="10"/>
  <c r="L271" i="10"/>
  <c r="M271" i="10"/>
  <c r="N271" i="10"/>
  <c r="O271" i="10"/>
  <c r="Q271" i="10"/>
  <c r="R271" i="10"/>
  <c r="S271" i="10"/>
  <c r="T271" i="10"/>
  <c r="U271" i="10"/>
  <c r="W271" i="10"/>
  <c r="X271" i="10"/>
  <c r="Y271" i="10"/>
  <c r="Z271" i="10"/>
  <c r="G272" i="10"/>
  <c r="H272" i="10"/>
  <c r="I272" i="10"/>
  <c r="J272" i="10"/>
  <c r="K272" i="10"/>
  <c r="M272" i="10"/>
  <c r="N272" i="10"/>
  <c r="O272" i="10"/>
  <c r="Q272" i="10"/>
  <c r="R272" i="10"/>
  <c r="S272" i="10"/>
  <c r="T272" i="10"/>
  <c r="U272" i="10"/>
  <c r="W272" i="10"/>
  <c r="X272" i="10"/>
  <c r="Y272" i="10"/>
  <c r="Z272" i="10"/>
  <c r="G273" i="10"/>
  <c r="H273" i="10"/>
  <c r="I273" i="10"/>
  <c r="J273" i="10"/>
  <c r="L273" i="10"/>
  <c r="M273" i="10"/>
  <c r="N273" i="10"/>
  <c r="O273" i="10"/>
  <c r="Q273" i="10"/>
  <c r="R273" i="10"/>
  <c r="T273" i="10"/>
  <c r="U273" i="10"/>
  <c r="V273" i="10"/>
  <c r="W273" i="10"/>
  <c r="X273" i="10"/>
  <c r="Y273" i="10"/>
  <c r="Z273" i="10"/>
  <c r="G274" i="10"/>
  <c r="H274" i="10"/>
  <c r="I274" i="10"/>
  <c r="J274" i="10"/>
  <c r="K274" i="10"/>
  <c r="L274" i="10"/>
  <c r="N274" i="10"/>
  <c r="O274" i="10"/>
  <c r="Q274" i="10"/>
  <c r="R274" i="10"/>
  <c r="S274" i="10"/>
  <c r="T274" i="10"/>
  <c r="U274" i="10"/>
  <c r="W274" i="10"/>
  <c r="X274" i="10"/>
  <c r="Y274" i="10"/>
  <c r="Z274" i="10"/>
  <c r="G275" i="10"/>
  <c r="H275" i="10"/>
  <c r="I275" i="10"/>
  <c r="J275" i="10"/>
  <c r="K275" i="10"/>
  <c r="L275" i="10"/>
  <c r="N275" i="10"/>
  <c r="O275" i="10"/>
  <c r="Q275" i="10"/>
  <c r="R275" i="10"/>
  <c r="T275" i="10"/>
  <c r="U275" i="10"/>
  <c r="V275" i="10"/>
  <c r="W275" i="10"/>
  <c r="X275" i="10"/>
  <c r="Y275" i="10"/>
  <c r="Z275" i="10"/>
  <c r="G276" i="10"/>
  <c r="H276" i="10"/>
  <c r="I276" i="10"/>
  <c r="J276" i="10"/>
  <c r="K276" i="10"/>
  <c r="L276" i="10"/>
  <c r="M276" i="10"/>
  <c r="N276" i="10"/>
  <c r="O276" i="10"/>
  <c r="Q276" i="10"/>
  <c r="R276" i="10"/>
  <c r="T276" i="10"/>
  <c r="U276" i="10"/>
  <c r="V276" i="10"/>
  <c r="W276" i="10"/>
  <c r="X276" i="10"/>
  <c r="Y276" i="10"/>
  <c r="Z276" i="10"/>
  <c r="G277" i="10"/>
  <c r="H277" i="10"/>
  <c r="I277" i="10"/>
  <c r="J277" i="10"/>
  <c r="K277" i="10"/>
  <c r="L277" i="10"/>
  <c r="N277" i="10"/>
  <c r="O277" i="10"/>
  <c r="Q277" i="10"/>
  <c r="R277" i="10"/>
  <c r="S277" i="10"/>
  <c r="T277" i="10"/>
  <c r="U277" i="10"/>
  <c r="V277" i="10"/>
  <c r="W277" i="10"/>
  <c r="X277" i="10"/>
  <c r="Y277" i="10"/>
  <c r="Z277" i="10"/>
  <c r="G278" i="10"/>
  <c r="H278" i="10"/>
  <c r="I278" i="10"/>
  <c r="J278" i="10"/>
  <c r="K278" i="10"/>
  <c r="L278" i="10"/>
  <c r="M278" i="10"/>
  <c r="N278" i="10"/>
  <c r="O278" i="10"/>
  <c r="Q278" i="10"/>
  <c r="R278" i="10"/>
  <c r="S278" i="10"/>
  <c r="T278" i="10"/>
  <c r="U278" i="10"/>
  <c r="V278" i="10"/>
  <c r="W278" i="10"/>
  <c r="X278" i="10"/>
  <c r="Y278" i="10"/>
  <c r="Z278" i="10"/>
  <c r="G279" i="10"/>
  <c r="H279" i="10"/>
  <c r="I279" i="10"/>
  <c r="J279" i="10"/>
  <c r="K279" i="10"/>
  <c r="L279" i="10"/>
  <c r="M279" i="10"/>
  <c r="N279" i="10"/>
  <c r="O279" i="10"/>
  <c r="Q279" i="10"/>
  <c r="R279" i="10"/>
  <c r="T279" i="10"/>
  <c r="U279" i="10"/>
  <c r="V279" i="10"/>
  <c r="W279" i="10"/>
  <c r="X279" i="10"/>
  <c r="Y279" i="10"/>
  <c r="Z279" i="10"/>
  <c r="U6" i="10"/>
  <c r="U4" i="10"/>
  <c r="U7" i="10"/>
  <c r="U14" i="10"/>
  <c r="U16" i="10"/>
  <c r="U18" i="10"/>
  <c r="U20" i="10"/>
  <c r="U22" i="10"/>
  <c r="U27" i="10"/>
  <c r="U28" i="10"/>
  <c r="U30" i="10"/>
  <c r="U32" i="10"/>
  <c r="U33" i="10"/>
  <c r="U34" i="10"/>
  <c r="U38" i="10"/>
  <c r="U39" i="10"/>
  <c r="U41" i="10"/>
  <c r="U42" i="10"/>
  <c r="U43" i="10"/>
  <c r="U44" i="10"/>
  <c r="U46" i="10"/>
  <c r="U47" i="10"/>
  <c r="U48" i="10"/>
  <c r="U49" i="10"/>
  <c r="U50" i="10"/>
  <c r="U54" i="10"/>
  <c r="U55" i="10"/>
  <c r="U56" i="10"/>
  <c r="U57" i="10"/>
  <c r="U58" i="10"/>
  <c r="U63" i="10"/>
  <c r="U66" i="10"/>
  <c r="U67" i="10"/>
  <c r="U68" i="10"/>
  <c r="U69" i="10"/>
  <c r="U40" i="10"/>
  <c r="U71" i="10"/>
  <c r="U72" i="10"/>
  <c r="U73" i="10"/>
  <c r="U74" i="10"/>
  <c r="U75" i="10"/>
  <c r="U79" i="10"/>
  <c r="U80" i="10"/>
  <c r="U82" i="10"/>
  <c r="U83" i="10"/>
  <c r="U85" i="10"/>
  <c r="U87" i="10"/>
  <c r="U88" i="10"/>
  <c r="U90" i="10"/>
  <c r="U91" i="10"/>
  <c r="U92" i="10"/>
  <c r="U93" i="10"/>
  <c r="U94" i="10"/>
  <c r="U95" i="10"/>
  <c r="U96" i="10"/>
  <c r="U98" i="10"/>
  <c r="U99" i="10"/>
  <c r="U101" i="10"/>
  <c r="U105" i="10"/>
  <c r="U108" i="10"/>
  <c r="U109" i="10"/>
  <c r="U110" i="10"/>
  <c r="U111" i="10"/>
  <c r="U112" i="10"/>
  <c r="U115" i="10"/>
  <c r="U117" i="10"/>
  <c r="U119" i="10"/>
  <c r="U123" i="10"/>
  <c r="U125" i="10"/>
  <c r="U126" i="10"/>
  <c r="U127" i="10"/>
  <c r="U129" i="10"/>
  <c r="U130" i="10"/>
  <c r="U131" i="10"/>
  <c r="U132" i="10"/>
  <c r="U133" i="10"/>
  <c r="U134" i="10"/>
  <c r="U135" i="10"/>
  <c r="U137" i="10"/>
  <c r="U138" i="10"/>
  <c r="U139" i="10"/>
  <c r="U140" i="10"/>
  <c r="U142" i="10"/>
  <c r="U143" i="10"/>
  <c r="U145" i="10"/>
  <c r="U146" i="10"/>
  <c r="U148" i="10"/>
  <c r="U150" i="10"/>
  <c r="U157" i="10"/>
  <c r="U158" i="10"/>
  <c r="U162" i="10"/>
  <c r="U165" i="10"/>
  <c r="U166" i="10"/>
  <c r="U168" i="10"/>
  <c r="U169" i="10"/>
  <c r="U170" i="10"/>
  <c r="U171" i="10"/>
  <c r="U173" i="10"/>
  <c r="U176" i="10"/>
  <c r="U177" i="10"/>
  <c r="U178" i="10"/>
  <c r="U180" i="10"/>
  <c r="U181" i="10"/>
  <c r="U182" i="10"/>
  <c r="U183" i="10"/>
  <c r="U184" i="10"/>
  <c r="U187" i="10"/>
  <c r="U188" i="10"/>
  <c r="U189" i="10"/>
  <c r="U190" i="10"/>
  <c r="U191" i="10"/>
  <c r="U192" i="10"/>
  <c r="U193" i="10"/>
  <c r="U194" i="10"/>
  <c r="U195" i="10"/>
  <c r="U196" i="10"/>
  <c r="U197" i="10"/>
  <c r="U198" i="10"/>
  <c r="U200" i="10"/>
  <c r="U201" i="10"/>
  <c r="U202" i="10"/>
  <c r="U203" i="10"/>
  <c r="U204" i="10"/>
  <c r="U205" i="10"/>
  <c r="U206" i="10"/>
  <c r="U207" i="10"/>
  <c r="U208" i="10"/>
  <c r="U209" i="10"/>
  <c r="U211" i="10"/>
  <c r="U212" i="10"/>
  <c r="U213" i="10"/>
  <c r="U214" i="10"/>
  <c r="U215" i="10"/>
  <c r="U216" i="10"/>
  <c r="U218" i="10"/>
  <c r="U219" i="10"/>
  <c r="U220" i="10"/>
  <c r="U221" i="10"/>
  <c r="U222" i="10"/>
  <c r="U223" i="10"/>
  <c r="U224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40" i="10"/>
  <c r="U241" i="10"/>
  <c r="U243" i="10"/>
  <c r="U244" i="10"/>
  <c r="U245" i="10"/>
  <c r="U247" i="10"/>
  <c r="U253" i="10"/>
  <c r="E278" i="10" l="1"/>
  <c r="U242" i="10"/>
  <c r="U153" i="10"/>
  <c r="U106" i="10"/>
  <c r="U81" i="10"/>
  <c r="U5" i="10"/>
  <c r="U151" i="10"/>
  <c r="U149" i="10"/>
  <c r="U76" i="10"/>
  <c r="U147" i="10"/>
  <c r="U52" i="10"/>
  <c r="U122" i="10"/>
  <c r="U174" i="10"/>
  <c r="U114" i="10"/>
  <c r="U65" i="10"/>
  <c r="U246" i="10"/>
  <c r="U86" i="10"/>
  <c r="U62" i="10"/>
  <c r="U185" i="10"/>
  <c r="U107" i="10"/>
  <c r="U59" i="10"/>
  <c r="U36" i="10"/>
  <c r="U64" i="10"/>
  <c r="U24" i="10"/>
  <c r="U3" i="10"/>
  <c r="U104" i="10"/>
  <c r="U23" i="10"/>
  <c r="U252" i="10"/>
  <c r="U251" i="10"/>
  <c r="U144" i="10"/>
  <c r="U121" i="10"/>
  <c r="U60" i="10"/>
  <c r="U120" i="10"/>
  <c r="U78" i="10"/>
  <c r="U164" i="10"/>
  <c r="U37" i="10"/>
  <c r="U163" i="10"/>
  <c r="U161" i="10"/>
  <c r="U116" i="10"/>
  <c r="U35" i="10"/>
  <c r="U159" i="10"/>
  <c r="U13" i="10"/>
  <c r="U11" i="10"/>
  <c r="U51" i="10"/>
  <c r="U10" i="10"/>
  <c r="U156" i="10"/>
  <c r="U89" i="10"/>
  <c r="U70" i="10"/>
  <c r="U8" i="10"/>
  <c r="U29" i="10"/>
  <c r="G117" i="10" l="1"/>
  <c r="H117" i="10"/>
  <c r="I117" i="10"/>
  <c r="J117" i="10"/>
  <c r="K117" i="10"/>
  <c r="L117" i="10"/>
  <c r="M117" i="10"/>
  <c r="O117" i="10"/>
  <c r="T117" i="10"/>
  <c r="W117" i="10"/>
  <c r="Y117" i="10"/>
  <c r="Z117" i="10"/>
  <c r="G232" i="10"/>
  <c r="H232" i="10"/>
  <c r="I232" i="10"/>
  <c r="J232" i="10"/>
  <c r="K232" i="10"/>
  <c r="L232" i="10"/>
  <c r="M232" i="10"/>
  <c r="N232" i="10"/>
  <c r="Q232" i="10"/>
  <c r="S232" i="10"/>
  <c r="W232" i="10"/>
  <c r="X232" i="10"/>
  <c r="Y232" i="10"/>
  <c r="Z232" i="10"/>
  <c r="N23" i="10"/>
  <c r="O23" i="10"/>
  <c r="Z23" i="10"/>
  <c r="G233" i="10"/>
  <c r="H233" i="10"/>
  <c r="I233" i="10"/>
  <c r="J233" i="10"/>
  <c r="K233" i="10"/>
  <c r="N233" i="10"/>
  <c r="Q233" i="10"/>
  <c r="R233" i="10"/>
  <c r="S233" i="10"/>
  <c r="T233" i="10"/>
  <c r="V233" i="10"/>
  <c r="W233" i="10"/>
  <c r="X233" i="10"/>
  <c r="Y233" i="10"/>
  <c r="Z233" i="10"/>
  <c r="G111" i="10"/>
  <c r="H111" i="10"/>
  <c r="I111" i="10"/>
  <c r="J111" i="10"/>
  <c r="K111" i="10"/>
  <c r="L111" i="10"/>
  <c r="Q111" i="10"/>
  <c r="S111" i="10"/>
  <c r="W111" i="10"/>
  <c r="X111" i="10"/>
  <c r="Y111" i="10"/>
  <c r="H184" i="10"/>
  <c r="I184" i="10"/>
  <c r="J184" i="10"/>
  <c r="K184" i="10"/>
  <c r="L184" i="10"/>
  <c r="M184" i="10"/>
  <c r="N184" i="10"/>
  <c r="O184" i="10"/>
  <c r="Q184" i="10"/>
  <c r="R184" i="10"/>
  <c r="W184" i="10"/>
  <c r="X184" i="10"/>
  <c r="Y184" i="10"/>
  <c r="Z184" i="10"/>
  <c r="G138" i="10"/>
  <c r="H138" i="10"/>
  <c r="I138" i="10"/>
  <c r="J138" i="10"/>
  <c r="K138" i="10"/>
  <c r="L138" i="10"/>
  <c r="M138" i="10"/>
  <c r="N138" i="10"/>
  <c r="O138" i="10"/>
  <c r="Q138" i="10"/>
  <c r="R138" i="10"/>
  <c r="T138" i="10"/>
  <c r="Y138" i="10"/>
  <c r="G202" i="10"/>
  <c r="I202" i="10"/>
  <c r="K202" i="10"/>
  <c r="L202" i="10"/>
  <c r="M202" i="10"/>
  <c r="N202" i="10"/>
  <c r="O202" i="10"/>
  <c r="Q202" i="10"/>
  <c r="R202" i="10"/>
  <c r="S202" i="10"/>
  <c r="T202" i="10"/>
  <c r="W202" i="10"/>
  <c r="Y202" i="10"/>
  <c r="Z202" i="10"/>
  <c r="G169" i="10"/>
  <c r="H169" i="10"/>
  <c r="I169" i="10"/>
  <c r="J169" i="10"/>
  <c r="K169" i="10"/>
  <c r="O169" i="10"/>
  <c r="Q169" i="10"/>
  <c r="R169" i="10"/>
  <c r="S169" i="10"/>
  <c r="T169" i="10"/>
  <c r="V169" i="10"/>
  <c r="W169" i="10"/>
  <c r="X169" i="10"/>
  <c r="Y169" i="10"/>
  <c r="Z169" i="10"/>
  <c r="G173" i="10"/>
  <c r="H173" i="10"/>
  <c r="I173" i="10"/>
  <c r="L173" i="10"/>
  <c r="M173" i="10"/>
  <c r="N173" i="10"/>
  <c r="Q173" i="10"/>
  <c r="W173" i="10"/>
  <c r="X173" i="10"/>
  <c r="Y173" i="10"/>
  <c r="Z173" i="10"/>
  <c r="I63" i="10"/>
  <c r="L63" i="10"/>
  <c r="M63" i="10"/>
  <c r="Q63" i="10"/>
  <c r="R63" i="10"/>
  <c r="T63" i="10"/>
  <c r="V63" i="10"/>
  <c r="Y63" i="10"/>
  <c r="Z63" i="10"/>
  <c r="G121" i="10"/>
  <c r="H121" i="10"/>
  <c r="I121" i="10"/>
  <c r="K121" i="10"/>
  <c r="L121" i="10"/>
  <c r="M121" i="10"/>
  <c r="W121" i="10"/>
  <c r="X121" i="10"/>
  <c r="Y121" i="10"/>
  <c r="Z121" i="10"/>
  <c r="G234" i="10"/>
  <c r="H234" i="10"/>
  <c r="I234" i="10"/>
  <c r="J234" i="10"/>
  <c r="L234" i="10"/>
  <c r="M234" i="10"/>
  <c r="N234" i="10"/>
  <c r="O234" i="10"/>
  <c r="Q234" i="10"/>
  <c r="T234" i="10"/>
  <c r="V234" i="10"/>
  <c r="W234" i="10"/>
  <c r="Y234" i="10"/>
  <c r="Z234" i="10"/>
  <c r="G212" i="10"/>
  <c r="H212" i="10"/>
  <c r="O212" i="10"/>
  <c r="Q212" i="10"/>
  <c r="S212" i="10"/>
  <c r="T212" i="10"/>
  <c r="W212" i="10"/>
  <c r="X212" i="10"/>
  <c r="Y212" i="10"/>
  <c r="Z212" i="10"/>
  <c r="I174" i="10"/>
  <c r="L174" i="10"/>
  <c r="M174" i="10"/>
  <c r="N174" i="10"/>
  <c r="O174" i="10"/>
  <c r="Q174" i="10"/>
  <c r="S174" i="10"/>
  <c r="T174" i="10"/>
  <c r="V174" i="10"/>
  <c r="W174" i="10"/>
  <c r="X174" i="10"/>
  <c r="Y174" i="10"/>
  <c r="Z174" i="10"/>
  <c r="G110" i="10"/>
  <c r="K110" i="10"/>
  <c r="L110" i="10"/>
  <c r="N110" i="10"/>
  <c r="Q110" i="10"/>
  <c r="R110" i="10"/>
  <c r="T110" i="10"/>
  <c r="W110" i="10"/>
  <c r="X110" i="10"/>
  <c r="Y110" i="10"/>
  <c r="Z110" i="10"/>
  <c r="H213" i="10"/>
  <c r="I213" i="10"/>
  <c r="J213" i="10"/>
  <c r="K213" i="10"/>
  <c r="L213" i="10"/>
  <c r="M213" i="10"/>
  <c r="N213" i="10"/>
  <c r="O213" i="10"/>
  <c r="R213" i="10"/>
  <c r="T213" i="10"/>
  <c r="V213" i="10"/>
  <c r="W213" i="10"/>
  <c r="X213" i="10"/>
  <c r="Y213" i="10"/>
  <c r="Z213" i="10"/>
  <c r="G107" i="10"/>
  <c r="H107" i="10"/>
  <c r="I107" i="10"/>
  <c r="J107" i="10"/>
  <c r="K107" i="10"/>
  <c r="L107" i="10"/>
  <c r="M107" i="10"/>
  <c r="N107" i="10"/>
  <c r="O107" i="10"/>
  <c r="Q107" i="10"/>
  <c r="S107" i="10"/>
  <c r="T107" i="10"/>
  <c r="V107" i="10"/>
  <c r="Y107" i="10"/>
  <c r="G235" i="10"/>
  <c r="H235" i="10"/>
  <c r="I235" i="10"/>
  <c r="L235" i="10"/>
  <c r="M235" i="10"/>
  <c r="N235" i="10"/>
  <c r="O235" i="10"/>
  <c r="Q235" i="10"/>
  <c r="R235" i="10"/>
  <c r="S235" i="10"/>
  <c r="T235" i="10"/>
  <c r="V235" i="10"/>
  <c r="W235" i="10"/>
  <c r="X235" i="10"/>
  <c r="Y235" i="10"/>
  <c r="Z235" i="10"/>
  <c r="G51" i="10"/>
  <c r="H51" i="10"/>
  <c r="J51" i="10"/>
  <c r="L51" i="10"/>
  <c r="M51" i="10"/>
  <c r="Q51" i="10"/>
  <c r="R51" i="10"/>
  <c r="S51" i="10"/>
  <c r="T51" i="10"/>
  <c r="V51" i="10"/>
  <c r="W51" i="10"/>
  <c r="Y51" i="10"/>
  <c r="Z51" i="10"/>
  <c r="G188" i="10"/>
  <c r="H188" i="10"/>
  <c r="I188" i="10"/>
  <c r="M188" i="10"/>
  <c r="O188" i="10"/>
  <c r="Q188" i="10"/>
  <c r="R188" i="10"/>
  <c r="S188" i="10"/>
  <c r="T188" i="10"/>
  <c r="V188" i="10"/>
  <c r="W188" i="10"/>
  <c r="Y188" i="10"/>
  <c r="Z188" i="10"/>
  <c r="G30" i="10"/>
  <c r="H30" i="10"/>
  <c r="I30" i="10"/>
  <c r="J30" i="10"/>
  <c r="K30" i="10"/>
  <c r="L30" i="10"/>
  <c r="M30" i="10"/>
  <c r="Q30" i="10"/>
  <c r="R30" i="10"/>
  <c r="S30" i="10"/>
  <c r="T30" i="10"/>
  <c r="W30" i="10"/>
  <c r="Y30" i="10"/>
  <c r="Z30" i="10"/>
  <c r="G58" i="10"/>
  <c r="K58" i="10"/>
  <c r="N58" i="10"/>
  <c r="O58" i="10"/>
  <c r="Q58" i="10"/>
  <c r="R58" i="10"/>
  <c r="S58" i="10"/>
  <c r="T58" i="10"/>
  <c r="V58" i="10"/>
  <c r="W58" i="10"/>
  <c r="Y58" i="10"/>
  <c r="Z58" i="10"/>
  <c r="H122" i="10"/>
  <c r="I122" i="10"/>
  <c r="J122" i="10"/>
  <c r="L122" i="10"/>
  <c r="M122" i="10"/>
  <c r="R122" i="10"/>
  <c r="S122" i="10"/>
  <c r="T122" i="10"/>
  <c r="V122" i="10"/>
  <c r="W122" i="10"/>
  <c r="X122" i="10"/>
  <c r="Y122" i="10"/>
  <c r="Z122" i="10"/>
  <c r="H8" i="10"/>
  <c r="W8" i="10"/>
  <c r="Y8" i="10"/>
  <c r="G192" i="10"/>
  <c r="H192" i="10"/>
  <c r="I192" i="10"/>
  <c r="J192" i="10"/>
  <c r="K192" i="10"/>
  <c r="L192" i="10"/>
  <c r="Q192" i="10"/>
  <c r="V192" i="10"/>
  <c r="W192" i="10"/>
  <c r="X192" i="10"/>
  <c r="Y192" i="10"/>
  <c r="Z192" i="10"/>
  <c r="G66" i="10"/>
  <c r="H66" i="10"/>
  <c r="I66" i="10"/>
  <c r="L66" i="10"/>
  <c r="M66" i="10"/>
  <c r="W66" i="10"/>
  <c r="X66" i="10"/>
  <c r="Y66" i="10"/>
  <c r="Z66" i="10"/>
  <c r="I39" i="10"/>
  <c r="J39" i="10"/>
  <c r="M39" i="10"/>
  <c r="N39" i="10"/>
  <c r="O39" i="10"/>
  <c r="Q39" i="10"/>
  <c r="S39" i="10"/>
  <c r="T39" i="10"/>
  <c r="V39" i="10"/>
  <c r="W39" i="10"/>
  <c r="X39" i="10"/>
  <c r="Z39" i="10"/>
  <c r="G236" i="10"/>
  <c r="H236" i="10"/>
  <c r="I236" i="10"/>
  <c r="J236" i="10"/>
  <c r="K236" i="10"/>
  <c r="O236" i="10"/>
  <c r="Q236" i="10"/>
  <c r="S236" i="10"/>
  <c r="T236" i="10"/>
  <c r="V236" i="10"/>
  <c r="W236" i="10"/>
  <c r="X236" i="10"/>
  <c r="Y236" i="10"/>
  <c r="Z236" i="10"/>
  <c r="H20" i="10"/>
  <c r="L20" i="10"/>
  <c r="M20" i="10"/>
  <c r="N20" i="10"/>
  <c r="O20" i="10"/>
  <c r="W20" i="10"/>
  <c r="Y20" i="10"/>
  <c r="N33" i="10"/>
  <c r="O33" i="10"/>
  <c r="Q33" i="10"/>
  <c r="R33" i="10"/>
  <c r="S33" i="10"/>
  <c r="T33" i="10"/>
  <c r="W33" i="10"/>
  <c r="X33" i="10"/>
  <c r="Y33" i="10"/>
  <c r="Z33" i="10"/>
  <c r="G214" i="10"/>
  <c r="J214" i="10"/>
  <c r="K214" i="10"/>
  <c r="L214" i="10"/>
  <c r="M214" i="10"/>
  <c r="N214" i="10"/>
  <c r="O214" i="10"/>
  <c r="Q214" i="10"/>
  <c r="R214" i="10"/>
  <c r="S214" i="10"/>
  <c r="V214" i="10"/>
  <c r="W214" i="10"/>
  <c r="X214" i="10"/>
  <c r="Y214" i="10"/>
  <c r="Z214" i="10"/>
  <c r="G171" i="10"/>
  <c r="H171" i="10"/>
  <c r="I171" i="10"/>
  <c r="K171" i="10"/>
  <c r="L171" i="10"/>
  <c r="O171" i="10"/>
  <c r="Q171" i="10"/>
  <c r="R171" i="10"/>
  <c r="T171" i="10"/>
  <c r="W171" i="10"/>
  <c r="Y171" i="10"/>
  <c r="Z171" i="10"/>
  <c r="G3" i="10"/>
  <c r="H3" i="10"/>
  <c r="I3" i="10"/>
  <c r="J3" i="10"/>
  <c r="L3" i="10"/>
  <c r="M3" i="10"/>
  <c r="Q3" i="10"/>
  <c r="R3" i="10"/>
  <c r="V3" i="10"/>
  <c r="W3" i="10"/>
  <c r="X3" i="10"/>
  <c r="Y3" i="10"/>
  <c r="Z3" i="10"/>
  <c r="G92" i="10"/>
  <c r="H92" i="10"/>
  <c r="I92" i="10"/>
  <c r="J92" i="10"/>
  <c r="K92" i="10"/>
  <c r="L92" i="10"/>
  <c r="M92" i="10"/>
  <c r="O92" i="10"/>
  <c r="T92" i="10"/>
  <c r="V92" i="10"/>
  <c r="X92" i="10"/>
  <c r="G112" i="10"/>
  <c r="H112" i="10"/>
  <c r="K112" i="10"/>
  <c r="Q112" i="10"/>
  <c r="R112" i="10"/>
  <c r="S112" i="10"/>
  <c r="T112" i="10"/>
  <c r="V112" i="10"/>
  <c r="W112" i="10"/>
  <c r="X112" i="10"/>
  <c r="Y112" i="10"/>
  <c r="Z112" i="10"/>
  <c r="G125" i="10"/>
  <c r="H125" i="10"/>
  <c r="I125" i="10"/>
  <c r="J125" i="10"/>
  <c r="K125" i="10"/>
  <c r="L125" i="10"/>
  <c r="M125" i="10"/>
  <c r="N125" i="10"/>
  <c r="O125" i="10"/>
  <c r="Q125" i="10"/>
  <c r="R125" i="10"/>
  <c r="S125" i="10"/>
  <c r="T125" i="10"/>
  <c r="V125" i="10"/>
  <c r="X125" i="10"/>
  <c r="Y125" i="10"/>
  <c r="Z125" i="10"/>
  <c r="G94" i="10"/>
  <c r="O94" i="10"/>
  <c r="Q94" i="10"/>
  <c r="R94" i="10"/>
  <c r="S94" i="10"/>
  <c r="T94" i="10"/>
  <c r="X94" i="10"/>
  <c r="Y94" i="10"/>
  <c r="Z94" i="10"/>
  <c r="G80" i="10"/>
  <c r="H80" i="10"/>
  <c r="I80" i="10"/>
  <c r="J80" i="10"/>
  <c r="K80" i="10"/>
  <c r="L80" i="10"/>
  <c r="M80" i="10"/>
  <c r="N80" i="10"/>
  <c r="O80" i="10"/>
  <c r="Q80" i="10"/>
  <c r="S80" i="10"/>
  <c r="T80" i="10"/>
  <c r="V80" i="10"/>
  <c r="W80" i="10"/>
  <c r="Z80" i="10"/>
  <c r="H41" i="10"/>
  <c r="M41" i="10"/>
  <c r="S41" i="10"/>
  <c r="T41" i="10"/>
  <c r="V41" i="10"/>
  <c r="W41" i="10"/>
  <c r="X41" i="10"/>
  <c r="Y41" i="10"/>
  <c r="Z41" i="10"/>
  <c r="I151" i="10"/>
  <c r="J151" i="10"/>
  <c r="K151" i="10"/>
  <c r="L151" i="10"/>
  <c r="M151" i="10"/>
  <c r="Q151" i="10"/>
  <c r="S151" i="10"/>
  <c r="T151" i="10"/>
  <c r="V151" i="10"/>
  <c r="W151" i="10"/>
  <c r="Y151" i="10"/>
  <c r="Z151" i="10"/>
  <c r="G215" i="10"/>
  <c r="H215" i="10"/>
  <c r="I215" i="10"/>
  <c r="J215" i="10"/>
  <c r="K215" i="10"/>
  <c r="L215" i="10"/>
  <c r="M215" i="10"/>
  <c r="N215" i="10"/>
  <c r="Q215" i="10"/>
  <c r="R215" i="10"/>
  <c r="S215" i="10"/>
  <c r="T215" i="10"/>
  <c r="W215" i="10"/>
  <c r="X215" i="10"/>
  <c r="Y215" i="10"/>
  <c r="Z215" i="10"/>
  <c r="G145" i="10"/>
  <c r="J145" i="10"/>
  <c r="K145" i="10"/>
  <c r="L145" i="10"/>
  <c r="R145" i="10"/>
  <c r="S145" i="10"/>
  <c r="T145" i="10"/>
  <c r="V145" i="10"/>
  <c r="W145" i="10"/>
  <c r="X145" i="10"/>
  <c r="G71" i="10"/>
  <c r="H71" i="10"/>
  <c r="I71" i="10"/>
  <c r="J71" i="10"/>
  <c r="K71" i="10"/>
  <c r="M71" i="10"/>
  <c r="V71" i="10"/>
  <c r="W71" i="10"/>
  <c r="X71" i="10"/>
  <c r="G10" i="10"/>
  <c r="H10" i="10"/>
  <c r="I10" i="10"/>
  <c r="J10" i="10"/>
  <c r="K10" i="10"/>
  <c r="L10" i="10"/>
  <c r="M10" i="10"/>
  <c r="N10" i="10"/>
  <c r="T10" i="10"/>
  <c r="W10" i="10"/>
  <c r="Z10" i="10"/>
  <c r="G91" i="10"/>
  <c r="H91" i="10"/>
  <c r="I91" i="10"/>
  <c r="J91" i="10"/>
  <c r="M91" i="10"/>
  <c r="N91" i="10"/>
  <c r="O91" i="10"/>
  <c r="Q91" i="10"/>
  <c r="R91" i="10"/>
  <c r="S91" i="10"/>
  <c r="T91" i="10"/>
  <c r="W91" i="10"/>
  <c r="Y91" i="10"/>
  <c r="Z91" i="10"/>
  <c r="G27" i="10"/>
  <c r="O27" i="10"/>
  <c r="Q27" i="10"/>
  <c r="R27" i="10"/>
  <c r="S27" i="10"/>
  <c r="T27" i="10"/>
  <c r="V27" i="10"/>
  <c r="X27" i="10"/>
  <c r="G105" i="10"/>
  <c r="H105" i="10"/>
  <c r="I105" i="10"/>
  <c r="M105" i="10"/>
  <c r="N105" i="10"/>
  <c r="O105" i="10"/>
  <c r="Q105" i="10"/>
  <c r="W105" i="10"/>
  <c r="X105" i="10"/>
  <c r="Y105" i="10"/>
  <c r="Z105" i="10"/>
  <c r="G204" i="10"/>
  <c r="H204" i="10"/>
  <c r="I204" i="10"/>
  <c r="J204" i="10"/>
  <c r="K204" i="10"/>
  <c r="L204" i="10"/>
  <c r="M204" i="10"/>
  <c r="N204" i="10"/>
  <c r="Q204" i="10"/>
  <c r="S204" i="10"/>
  <c r="V204" i="10"/>
  <c r="W204" i="10"/>
  <c r="X204" i="10"/>
  <c r="Y204" i="10"/>
  <c r="Z204" i="10"/>
  <c r="G59" i="10"/>
  <c r="H59" i="10"/>
  <c r="I59" i="10"/>
  <c r="N59" i="10"/>
  <c r="O59" i="10"/>
  <c r="R59" i="10"/>
  <c r="S59" i="10"/>
  <c r="T59" i="10"/>
  <c r="V59" i="10"/>
  <c r="W59" i="10"/>
  <c r="X59" i="10"/>
  <c r="Y59" i="10"/>
  <c r="G73" i="10"/>
  <c r="K73" i="10"/>
  <c r="L73" i="10"/>
  <c r="M73" i="10"/>
  <c r="N73" i="10"/>
  <c r="O73" i="10"/>
  <c r="Q73" i="10"/>
  <c r="T73" i="10"/>
  <c r="W73" i="10"/>
  <c r="Y73" i="10"/>
  <c r="Z73" i="10"/>
  <c r="H64" i="10"/>
  <c r="L64" i="10"/>
  <c r="M64" i="10"/>
  <c r="Q64" i="10"/>
  <c r="V64" i="10"/>
  <c r="W64" i="10"/>
  <c r="X64" i="10"/>
  <c r="Y64" i="10"/>
  <c r="Z64" i="10"/>
  <c r="H49" i="10"/>
  <c r="I49" i="10"/>
  <c r="K49" i="10"/>
  <c r="M49" i="10"/>
  <c r="O49" i="10"/>
  <c r="R49" i="10"/>
  <c r="T49" i="10"/>
  <c r="V49" i="10"/>
  <c r="X49" i="10"/>
  <c r="Y49" i="10"/>
  <c r="Z49" i="10"/>
  <c r="G205" i="10"/>
  <c r="I205" i="10"/>
  <c r="J205" i="10"/>
  <c r="K205" i="10"/>
  <c r="N205" i="10"/>
  <c r="T205" i="10"/>
  <c r="V205" i="10"/>
  <c r="W205" i="10"/>
  <c r="X205" i="10"/>
  <c r="Y205" i="10"/>
  <c r="Z205" i="10"/>
  <c r="G57" i="10"/>
  <c r="K57" i="10"/>
  <c r="Q57" i="10"/>
  <c r="W57" i="10"/>
  <c r="X57" i="10"/>
  <c r="Y57" i="10"/>
  <c r="Z57" i="10"/>
  <c r="G216" i="10"/>
  <c r="I216" i="10"/>
  <c r="J216" i="10"/>
  <c r="L216" i="10"/>
  <c r="M216" i="10"/>
  <c r="N216" i="10"/>
  <c r="O216" i="10"/>
  <c r="Q216" i="10"/>
  <c r="S216" i="10"/>
  <c r="T216" i="10"/>
  <c r="W216" i="10"/>
  <c r="X216" i="10"/>
  <c r="Y216" i="10"/>
  <c r="Z216" i="10"/>
  <c r="G42" i="10"/>
  <c r="K42" i="10"/>
  <c r="O42" i="10"/>
  <c r="Q42" i="10"/>
  <c r="R42" i="10"/>
  <c r="S42" i="10"/>
  <c r="T42" i="10"/>
  <c r="W42" i="10"/>
  <c r="X42" i="10"/>
  <c r="Y42" i="10"/>
  <c r="Z42" i="10"/>
  <c r="G108" i="10"/>
  <c r="J108" i="10"/>
  <c r="K108" i="10"/>
  <c r="L108" i="10"/>
  <c r="N108" i="10"/>
  <c r="O108" i="10"/>
  <c r="Q108" i="10"/>
  <c r="R108" i="10"/>
  <c r="S108" i="10"/>
  <c r="T108" i="10"/>
  <c r="V108" i="10"/>
  <c r="Y108" i="10"/>
  <c r="Z108" i="10"/>
  <c r="O90" i="10"/>
  <c r="Q90" i="10"/>
  <c r="R90" i="10"/>
  <c r="S90" i="10"/>
  <c r="T90" i="10"/>
  <c r="W90" i="10"/>
  <c r="Y90" i="10"/>
  <c r="Z90" i="10"/>
  <c r="G52" i="10"/>
  <c r="H52" i="10"/>
  <c r="I52" i="10"/>
  <c r="Q52" i="10"/>
  <c r="R52" i="10"/>
  <c r="S52" i="10"/>
  <c r="T52" i="10"/>
  <c r="V52" i="10"/>
  <c r="W52" i="10"/>
  <c r="X52" i="10"/>
  <c r="Y52" i="10"/>
  <c r="Z52" i="10"/>
  <c r="G88" i="10"/>
  <c r="H88" i="10"/>
  <c r="I88" i="10"/>
  <c r="J88" i="10"/>
  <c r="K88" i="10"/>
  <c r="O88" i="10"/>
  <c r="R88" i="10"/>
  <c r="V88" i="10"/>
  <c r="X88" i="10"/>
  <c r="G34" i="10"/>
  <c r="H34" i="10"/>
  <c r="Q34" i="10"/>
  <c r="R34" i="10"/>
  <c r="V34" i="10"/>
  <c r="W34" i="10"/>
  <c r="X34" i="10"/>
  <c r="Y34" i="10"/>
  <c r="Z34" i="10"/>
  <c r="G70" i="10"/>
  <c r="H70" i="10"/>
  <c r="I70" i="10"/>
  <c r="K70" i="10"/>
  <c r="L70" i="10"/>
  <c r="W70" i="10"/>
  <c r="Y70" i="10"/>
  <c r="G18" i="10"/>
  <c r="H18" i="10"/>
  <c r="I18" i="10"/>
  <c r="J18" i="10"/>
  <c r="K18" i="10"/>
  <c r="O18" i="10"/>
  <c r="Q18" i="10"/>
  <c r="R18" i="10"/>
  <c r="S18" i="10"/>
  <c r="T18" i="10"/>
  <c r="V18" i="10"/>
  <c r="X18" i="10"/>
  <c r="G163" i="10"/>
  <c r="H163" i="10"/>
  <c r="I163" i="10"/>
  <c r="J163" i="10"/>
  <c r="L163" i="10"/>
  <c r="M163" i="10"/>
  <c r="N163" i="10"/>
  <c r="O163" i="10"/>
  <c r="Q163" i="10"/>
  <c r="R163" i="10"/>
  <c r="S163" i="10"/>
  <c r="W163" i="10"/>
  <c r="X163" i="10"/>
  <c r="Y163" i="10"/>
  <c r="Z163" i="10"/>
  <c r="I28" i="10"/>
  <c r="J28" i="10"/>
  <c r="M28" i="10"/>
  <c r="N28" i="10"/>
  <c r="O28" i="10"/>
  <c r="Q28" i="10"/>
  <c r="S28" i="10"/>
  <c r="T28" i="10"/>
  <c r="W28" i="10"/>
  <c r="X28" i="10"/>
  <c r="Y28" i="10"/>
  <c r="Z28" i="10"/>
  <c r="G76" i="10"/>
  <c r="H76" i="10"/>
  <c r="I76" i="10"/>
  <c r="J76" i="10"/>
  <c r="L76" i="10"/>
  <c r="M76" i="10"/>
  <c r="N76" i="10"/>
  <c r="O76" i="10"/>
  <c r="Q76" i="10"/>
  <c r="R76" i="10"/>
  <c r="T76" i="10"/>
  <c r="G133" i="10"/>
  <c r="H133" i="10"/>
  <c r="I133" i="10"/>
  <c r="K133" i="10"/>
  <c r="L133" i="10"/>
  <c r="S133" i="10"/>
  <c r="T133" i="10"/>
  <c r="V133" i="10"/>
  <c r="W133" i="10"/>
  <c r="X133" i="10"/>
  <c r="Y133" i="10"/>
  <c r="G48" i="10"/>
  <c r="H48" i="10"/>
  <c r="I48" i="10"/>
  <c r="J48" i="10"/>
  <c r="K48" i="10"/>
  <c r="L48" i="10"/>
  <c r="M48" i="10"/>
  <c r="T48" i="10"/>
  <c r="V48" i="10"/>
  <c r="Y48" i="10"/>
  <c r="Z48" i="10"/>
  <c r="G237" i="10"/>
  <c r="H237" i="10"/>
  <c r="I237" i="10"/>
  <c r="O237" i="10"/>
  <c r="Q237" i="10"/>
  <c r="R237" i="10"/>
  <c r="S237" i="10"/>
  <c r="T237" i="10"/>
  <c r="W237" i="10"/>
  <c r="X237" i="10"/>
  <c r="Y237" i="10"/>
  <c r="Z237" i="10"/>
  <c r="G54" i="10"/>
  <c r="H54" i="10"/>
  <c r="I54" i="10"/>
  <c r="J54" i="10"/>
  <c r="K54" i="10"/>
  <c r="L54" i="10"/>
  <c r="M54" i="10"/>
  <c r="Q54" i="10"/>
  <c r="V54" i="10"/>
  <c r="W54" i="10"/>
  <c r="X54" i="10"/>
  <c r="Y54" i="10"/>
  <c r="Z54" i="10"/>
  <c r="H146" i="10"/>
  <c r="I146" i="10"/>
  <c r="J146" i="10"/>
  <c r="L146" i="10"/>
  <c r="M146" i="10"/>
  <c r="N146" i="10"/>
  <c r="O146" i="10"/>
  <c r="Q146" i="10"/>
  <c r="R146" i="10"/>
  <c r="S146" i="10"/>
  <c r="T146" i="10"/>
  <c r="V146" i="10"/>
  <c r="W146" i="10"/>
  <c r="X146" i="10"/>
  <c r="Z146" i="10"/>
  <c r="H147" i="10"/>
  <c r="I147" i="10"/>
  <c r="J147" i="10"/>
  <c r="L147" i="10"/>
  <c r="M147" i="10"/>
  <c r="N147" i="10"/>
  <c r="Q147" i="10"/>
  <c r="R147" i="10"/>
  <c r="S147" i="10"/>
  <c r="T147" i="10"/>
  <c r="V147" i="10"/>
  <c r="W147" i="10"/>
  <c r="Y147" i="10"/>
  <c r="Z147" i="10"/>
  <c r="G218" i="10"/>
  <c r="H218" i="10"/>
  <c r="K218" i="10"/>
  <c r="L218" i="10"/>
  <c r="M218" i="10"/>
  <c r="O218" i="10"/>
  <c r="Q218" i="10"/>
  <c r="R218" i="10"/>
  <c r="S218" i="10"/>
  <c r="T218" i="10"/>
  <c r="V218" i="10"/>
  <c r="W218" i="10"/>
  <c r="X218" i="10"/>
  <c r="Y218" i="10"/>
  <c r="Z218" i="10"/>
  <c r="G238" i="10"/>
  <c r="H238" i="10"/>
  <c r="I238" i="10"/>
  <c r="J238" i="10"/>
  <c r="K238" i="10"/>
  <c r="L238" i="10"/>
  <c r="O238" i="10"/>
  <c r="Q238" i="10"/>
  <c r="R238" i="10"/>
  <c r="S238" i="10"/>
  <c r="T238" i="10"/>
  <c r="V238" i="10"/>
  <c r="W238" i="10"/>
  <c r="X238" i="10"/>
  <c r="Y238" i="10"/>
  <c r="Z238" i="10"/>
  <c r="G67" i="10"/>
  <c r="H67" i="10"/>
  <c r="I67" i="10"/>
  <c r="J67" i="10"/>
  <c r="K67" i="10"/>
  <c r="L67" i="10"/>
  <c r="M67" i="10"/>
  <c r="N67" i="10"/>
  <c r="O67" i="10"/>
  <c r="S67" i="10"/>
  <c r="T67" i="10"/>
  <c r="V67" i="10"/>
  <c r="W67" i="10"/>
  <c r="Y67" i="10"/>
  <c r="Z67" i="10"/>
  <c r="H219" i="10"/>
  <c r="I219" i="10"/>
  <c r="J219" i="10"/>
  <c r="K219" i="10"/>
  <c r="L219" i="10"/>
  <c r="M219" i="10"/>
  <c r="O219" i="10"/>
  <c r="Q219" i="10"/>
  <c r="S219" i="10"/>
  <c r="T219" i="10"/>
  <c r="V219" i="10"/>
  <c r="W219" i="10"/>
  <c r="X219" i="10"/>
  <c r="Y219" i="10"/>
  <c r="Z219" i="10"/>
  <c r="G220" i="10"/>
  <c r="H220" i="10"/>
  <c r="I220" i="10"/>
  <c r="M220" i="10"/>
  <c r="O220" i="10"/>
  <c r="Q220" i="10"/>
  <c r="R220" i="10"/>
  <c r="S220" i="10"/>
  <c r="W220" i="10"/>
  <c r="X220" i="10"/>
  <c r="Y220" i="10"/>
  <c r="Z220" i="10"/>
  <c r="H36" i="10"/>
  <c r="I36" i="10"/>
  <c r="M36" i="10"/>
  <c r="T36" i="10"/>
  <c r="W36" i="10"/>
  <c r="G139" i="10"/>
  <c r="H139" i="10"/>
  <c r="I139" i="10"/>
  <c r="J139" i="10"/>
  <c r="K139" i="10"/>
  <c r="M139" i="10"/>
  <c r="N139" i="10"/>
  <c r="O139" i="10"/>
  <c r="R139" i="10"/>
  <c r="T139" i="10"/>
  <c r="V139" i="10"/>
  <c r="X139" i="10"/>
  <c r="Y139" i="10"/>
  <c r="Z139" i="10"/>
  <c r="G148" i="10"/>
  <c r="J148" i="10"/>
  <c r="K148" i="10"/>
  <c r="M148" i="10"/>
  <c r="N148" i="10"/>
  <c r="O148" i="10"/>
  <c r="T148" i="10"/>
  <c r="V148" i="10"/>
  <c r="Y148" i="10"/>
  <c r="Z148" i="10"/>
  <c r="S32" i="10"/>
  <c r="T32" i="10"/>
  <c r="V32" i="10"/>
  <c r="W32" i="10"/>
  <c r="X32" i="10"/>
  <c r="Y32" i="10"/>
  <c r="Z32" i="10"/>
  <c r="I114" i="10"/>
  <c r="J114" i="10"/>
  <c r="K114" i="10"/>
  <c r="N114" i="10"/>
  <c r="O114" i="10"/>
  <c r="Q114" i="10"/>
  <c r="S114" i="10"/>
  <c r="T114" i="10"/>
  <c r="V114" i="10"/>
  <c r="W114" i="10"/>
  <c r="X114" i="10"/>
  <c r="Y114" i="10"/>
  <c r="Z114" i="10"/>
  <c r="G93" i="10"/>
  <c r="O93" i="10"/>
  <c r="Q93" i="10"/>
  <c r="R93" i="10"/>
  <c r="S93" i="10"/>
  <c r="T93" i="10"/>
  <c r="V93" i="10"/>
  <c r="W93" i="10"/>
  <c r="X93" i="10"/>
  <c r="Y93" i="10"/>
  <c r="Z93" i="10"/>
  <c r="G240" i="10"/>
  <c r="H240" i="10"/>
  <c r="I240" i="10"/>
  <c r="M240" i="10"/>
  <c r="N240" i="10"/>
  <c r="Q240" i="10"/>
  <c r="R240" i="10"/>
  <c r="T240" i="10"/>
  <c r="V240" i="10"/>
  <c r="W240" i="10"/>
  <c r="X240" i="10"/>
  <c r="Y240" i="10"/>
  <c r="Z240" i="10"/>
  <c r="G81" i="10"/>
  <c r="H81" i="10"/>
  <c r="I81" i="10"/>
  <c r="J81" i="10"/>
  <c r="K81" i="10"/>
  <c r="L81" i="10"/>
  <c r="M81" i="10"/>
  <c r="N81" i="10"/>
  <c r="O81" i="10"/>
  <c r="Q81" i="10"/>
  <c r="S81" i="10"/>
  <c r="T81" i="10"/>
  <c r="V81" i="10"/>
  <c r="Y81" i="10"/>
  <c r="Z81" i="10"/>
  <c r="G241" i="10"/>
  <c r="H241" i="10"/>
  <c r="I241" i="10"/>
  <c r="J241" i="10"/>
  <c r="K241" i="10"/>
  <c r="L241" i="10"/>
  <c r="N241" i="10"/>
  <c r="O241" i="10"/>
  <c r="S241" i="10"/>
  <c r="T241" i="10"/>
  <c r="V241" i="10"/>
  <c r="W241" i="10"/>
  <c r="X241" i="10"/>
  <c r="Y241" i="10"/>
  <c r="Z241" i="10"/>
  <c r="G56" i="10"/>
  <c r="H56" i="10"/>
  <c r="I56" i="10"/>
  <c r="J56" i="10"/>
  <c r="K56" i="10"/>
  <c r="L56" i="10"/>
  <c r="M56" i="10"/>
  <c r="N56" i="10"/>
  <c r="V56" i="10"/>
  <c r="W56" i="10"/>
  <c r="X56" i="10"/>
  <c r="Z56" i="10"/>
  <c r="G193" i="10"/>
  <c r="H193" i="10"/>
  <c r="I193" i="10"/>
  <c r="J193" i="10"/>
  <c r="K193" i="10"/>
  <c r="M193" i="10"/>
  <c r="N193" i="10"/>
  <c r="R193" i="10"/>
  <c r="S193" i="10"/>
  <c r="T193" i="10"/>
  <c r="V193" i="10"/>
  <c r="W193" i="10"/>
  <c r="X193" i="10"/>
  <c r="Y193" i="10"/>
  <c r="Z193" i="10"/>
  <c r="G140" i="10"/>
  <c r="H140" i="10"/>
  <c r="I140" i="10"/>
  <c r="J140" i="10"/>
  <c r="K140" i="10"/>
  <c r="L140" i="10"/>
  <c r="M140" i="10"/>
  <c r="N140" i="10"/>
  <c r="O140" i="10"/>
  <c r="Q140" i="10"/>
  <c r="R140" i="10"/>
  <c r="S140" i="10"/>
  <c r="V140" i="10"/>
  <c r="W140" i="10"/>
  <c r="Y140" i="10"/>
  <c r="G176" i="10"/>
  <c r="H176" i="10"/>
  <c r="I176" i="10"/>
  <c r="J176" i="10"/>
  <c r="K176" i="10"/>
  <c r="L176" i="10"/>
  <c r="M176" i="10"/>
  <c r="N176" i="10"/>
  <c r="Q176" i="10"/>
  <c r="R176" i="10"/>
  <c r="S176" i="10"/>
  <c r="T176" i="10"/>
  <c r="V176" i="10"/>
  <c r="W176" i="10"/>
  <c r="Y176" i="10"/>
  <c r="Z176" i="10"/>
  <c r="G16" i="10"/>
  <c r="J16" i="10"/>
  <c r="O16" i="10"/>
  <c r="Q16" i="10"/>
  <c r="R16" i="10"/>
  <c r="S16" i="10"/>
  <c r="T16" i="10"/>
  <c r="W16" i="10"/>
  <c r="X16" i="10"/>
  <c r="Z16" i="10"/>
  <c r="G158" i="10"/>
  <c r="H158" i="10"/>
  <c r="I158" i="10"/>
  <c r="J158" i="10"/>
  <c r="K158" i="10"/>
  <c r="L158" i="10"/>
  <c r="M158" i="10"/>
  <c r="N158" i="10"/>
  <c r="O158" i="10"/>
  <c r="Q158" i="10"/>
  <c r="S158" i="10"/>
  <c r="T158" i="10"/>
  <c r="W158" i="10"/>
  <c r="Z158" i="10"/>
  <c r="G135" i="10"/>
  <c r="H135" i="10"/>
  <c r="I135" i="10"/>
  <c r="J135" i="10"/>
  <c r="K135" i="10"/>
  <c r="L135" i="10"/>
  <c r="M135" i="10"/>
  <c r="N135" i="10"/>
  <c r="O135" i="10"/>
  <c r="Q135" i="10"/>
  <c r="S135" i="10"/>
  <c r="X135" i="10"/>
  <c r="Y135" i="10"/>
  <c r="Z135" i="10"/>
  <c r="H221" i="10"/>
  <c r="I221" i="10"/>
  <c r="J221" i="10"/>
  <c r="K221" i="10"/>
  <c r="L221" i="10"/>
  <c r="N221" i="10"/>
  <c r="O221" i="10"/>
  <c r="Q221" i="10"/>
  <c r="R221" i="10"/>
  <c r="S221" i="10"/>
  <c r="T221" i="10"/>
  <c r="W221" i="10"/>
  <c r="X221" i="10"/>
  <c r="Y221" i="10"/>
  <c r="Z221" i="10"/>
  <c r="H142" i="10"/>
  <c r="I142" i="10"/>
  <c r="J142" i="10"/>
  <c r="K142" i="10"/>
  <c r="L142" i="10"/>
  <c r="M142" i="10"/>
  <c r="N142" i="10"/>
  <c r="O142" i="10"/>
  <c r="Q142" i="10"/>
  <c r="S142" i="10"/>
  <c r="T142" i="10"/>
  <c r="V142" i="10"/>
  <c r="W142" i="10"/>
  <c r="X142" i="10"/>
  <c r="Y142" i="10"/>
  <c r="Z142" i="10"/>
  <c r="G242" i="10"/>
  <c r="H242" i="10"/>
  <c r="I242" i="10"/>
  <c r="J242" i="10"/>
  <c r="K242" i="10"/>
  <c r="L242" i="10"/>
  <c r="N242" i="10"/>
  <c r="O242" i="10"/>
  <c r="Q242" i="10"/>
  <c r="R242" i="10"/>
  <c r="T242" i="10"/>
  <c r="W242" i="10"/>
  <c r="X242" i="10"/>
  <c r="Y242" i="10"/>
  <c r="Z242" i="10"/>
  <c r="G222" i="10"/>
  <c r="J222" i="10"/>
  <c r="K222" i="10"/>
  <c r="L222" i="10"/>
  <c r="M222" i="10"/>
  <c r="N222" i="10"/>
  <c r="R222" i="10"/>
  <c r="S222" i="10"/>
  <c r="T222" i="10"/>
  <c r="V222" i="10"/>
  <c r="W222" i="10"/>
  <c r="X222" i="10"/>
  <c r="Y222" i="10"/>
  <c r="Z222" i="10"/>
  <c r="G164" i="10"/>
  <c r="H164" i="10"/>
  <c r="I164" i="10"/>
  <c r="J164" i="10"/>
  <c r="K164" i="10"/>
  <c r="L164" i="10"/>
  <c r="M164" i="10"/>
  <c r="N164" i="10"/>
  <c r="O164" i="10"/>
  <c r="Q164" i="10"/>
  <c r="S164" i="10"/>
  <c r="X164" i="10"/>
  <c r="Z164" i="10"/>
  <c r="G82" i="10"/>
  <c r="H82" i="10"/>
  <c r="I82" i="10"/>
  <c r="J82" i="10"/>
  <c r="K82" i="10"/>
  <c r="L82" i="10"/>
  <c r="M82" i="10"/>
  <c r="N82" i="10"/>
  <c r="O82" i="10"/>
  <c r="Q82" i="10"/>
  <c r="S82" i="10"/>
  <c r="T82" i="10"/>
  <c r="V82" i="10"/>
  <c r="X82" i="10"/>
  <c r="Z82" i="10"/>
  <c r="G223" i="10"/>
  <c r="H223" i="10"/>
  <c r="I223" i="10"/>
  <c r="J223" i="10"/>
  <c r="K223" i="10"/>
  <c r="L223" i="10"/>
  <c r="N223" i="10"/>
  <c r="O223" i="10"/>
  <c r="Q223" i="10"/>
  <c r="R223" i="10"/>
  <c r="S223" i="10"/>
  <c r="V223" i="10"/>
  <c r="W223" i="10"/>
  <c r="X223" i="10"/>
  <c r="Y223" i="10"/>
  <c r="Z223" i="10"/>
  <c r="H180" i="10"/>
  <c r="I180" i="10"/>
  <c r="J180" i="10"/>
  <c r="L180" i="10"/>
  <c r="N180" i="10"/>
  <c r="O180" i="10"/>
  <c r="Q180" i="10"/>
  <c r="R180" i="10"/>
  <c r="S180" i="10"/>
  <c r="T180" i="10"/>
  <c r="V180" i="10"/>
  <c r="W180" i="10"/>
  <c r="X180" i="10"/>
  <c r="Y180" i="10"/>
  <c r="Z180" i="10"/>
  <c r="G119" i="10"/>
  <c r="H119" i="10"/>
  <c r="I119" i="10"/>
  <c r="K119" i="10"/>
  <c r="L119" i="10"/>
  <c r="M119" i="10"/>
  <c r="O119" i="10"/>
  <c r="Q119" i="10"/>
  <c r="R119" i="10"/>
  <c r="T119" i="10"/>
  <c r="Y119" i="10"/>
  <c r="Z119" i="10"/>
  <c r="G87" i="10"/>
  <c r="H87" i="10"/>
  <c r="I87" i="10"/>
  <c r="J87" i="10"/>
  <c r="K87" i="10"/>
  <c r="Q87" i="10"/>
  <c r="R87" i="10"/>
  <c r="S87" i="10"/>
  <c r="V87" i="10"/>
  <c r="X87" i="10"/>
  <c r="G224" i="10"/>
  <c r="I224" i="10"/>
  <c r="J224" i="10"/>
  <c r="K224" i="10"/>
  <c r="L224" i="10"/>
  <c r="M224" i="10"/>
  <c r="N224" i="10"/>
  <c r="O224" i="10"/>
  <c r="Q224" i="10"/>
  <c r="R224" i="10"/>
  <c r="S224" i="10"/>
  <c r="T224" i="10"/>
  <c r="W224" i="10"/>
  <c r="X224" i="10"/>
  <c r="Y224" i="10"/>
  <c r="Z224" i="10"/>
  <c r="G98" i="10"/>
  <c r="H98" i="10"/>
  <c r="I98" i="10"/>
  <c r="J98" i="10"/>
  <c r="K98" i="10"/>
  <c r="L98" i="10"/>
  <c r="M98" i="10"/>
  <c r="R98" i="10"/>
  <c r="S98" i="10"/>
  <c r="T98" i="10"/>
  <c r="V98" i="10"/>
  <c r="W98" i="10"/>
  <c r="X98" i="10"/>
  <c r="Z98" i="10"/>
  <c r="G132" i="10"/>
  <c r="H132" i="10"/>
  <c r="I132" i="10"/>
  <c r="K132" i="10"/>
  <c r="L132" i="10"/>
  <c r="M132" i="10"/>
  <c r="N132" i="10"/>
  <c r="T132" i="10"/>
  <c r="V132" i="10"/>
  <c r="W132" i="10"/>
  <c r="X132" i="10"/>
  <c r="Y132" i="10"/>
  <c r="Z132" i="10"/>
  <c r="G22" i="10"/>
  <c r="N22" i="10"/>
  <c r="O22" i="10"/>
  <c r="R22" i="10"/>
  <c r="W22" i="10"/>
  <c r="Y22" i="10"/>
  <c r="I137" i="10"/>
  <c r="K137" i="10"/>
  <c r="L137" i="10"/>
  <c r="M137" i="10"/>
  <c r="N137" i="10"/>
  <c r="Q137" i="10"/>
  <c r="R137" i="10"/>
  <c r="T137" i="10"/>
  <c r="V137" i="10"/>
  <c r="W137" i="10"/>
  <c r="X137" i="10"/>
  <c r="Y137" i="10"/>
  <c r="Z137" i="10"/>
  <c r="G206" i="10"/>
  <c r="H206" i="10"/>
  <c r="L206" i="10"/>
  <c r="N206" i="10"/>
  <c r="O206" i="10"/>
  <c r="R206" i="10"/>
  <c r="S206" i="10"/>
  <c r="T206" i="10"/>
  <c r="W206" i="10"/>
  <c r="X206" i="10"/>
  <c r="Y206" i="10"/>
  <c r="Z206" i="10"/>
  <c r="G35" i="10"/>
  <c r="J35" i="10"/>
  <c r="R35" i="10"/>
  <c r="S35" i="10"/>
  <c r="T35" i="10"/>
  <c r="X35" i="10"/>
  <c r="Y35" i="10"/>
  <c r="Z35" i="10"/>
  <c r="G115" i="10"/>
  <c r="H115" i="10"/>
  <c r="I115" i="10"/>
  <c r="J115" i="10"/>
  <c r="K115" i="10"/>
  <c r="L115" i="10"/>
  <c r="O115" i="10"/>
  <c r="Q115" i="10"/>
  <c r="R115" i="10"/>
  <c r="S115" i="10"/>
  <c r="V115" i="10"/>
  <c r="W115" i="10"/>
  <c r="X115" i="10"/>
  <c r="Y115" i="10"/>
  <c r="Z115" i="10"/>
  <c r="G37" i="10"/>
  <c r="H37" i="10"/>
  <c r="I37" i="10"/>
  <c r="J37" i="10"/>
  <c r="K37" i="10"/>
  <c r="L37" i="10"/>
  <c r="M37" i="10"/>
  <c r="N37" i="10"/>
  <c r="O37" i="10"/>
  <c r="Q37" i="10"/>
  <c r="S37" i="10"/>
  <c r="W37" i="10"/>
  <c r="X37" i="10"/>
  <c r="Y37" i="10"/>
  <c r="Z37" i="10"/>
  <c r="G207" i="10"/>
  <c r="H207" i="10"/>
  <c r="I207" i="10"/>
  <c r="K207" i="10"/>
  <c r="L207" i="10"/>
  <c r="M207" i="10"/>
  <c r="N207" i="10"/>
  <c r="O207" i="10"/>
  <c r="S207" i="10"/>
  <c r="T207" i="10"/>
  <c r="V207" i="10"/>
  <c r="W207" i="10"/>
  <c r="X207" i="10"/>
  <c r="Y207" i="10"/>
  <c r="Z207" i="10"/>
  <c r="H24" i="10"/>
  <c r="I24" i="10"/>
  <c r="M24" i="10"/>
  <c r="W24" i="10"/>
  <c r="X24" i="10"/>
  <c r="Y24" i="10"/>
  <c r="Z24" i="10"/>
  <c r="G243" i="10"/>
  <c r="H243" i="10"/>
  <c r="I243" i="10"/>
  <c r="K243" i="10"/>
  <c r="L243" i="10"/>
  <c r="M243" i="10"/>
  <c r="N243" i="10"/>
  <c r="O243" i="10"/>
  <c r="Q243" i="10"/>
  <c r="R243" i="10"/>
  <c r="S243" i="10"/>
  <c r="T243" i="10"/>
  <c r="W243" i="10"/>
  <c r="X243" i="10"/>
  <c r="Y243" i="10"/>
  <c r="Z243" i="10"/>
  <c r="I181" i="10"/>
  <c r="J181" i="10"/>
  <c r="L181" i="10"/>
  <c r="R181" i="10"/>
  <c r="S181" i="10"/>
  <c r="T181" i="10"/>
  <c r="V181" i="10"/>
  <c r="W181" i="10"/>
  <c r="X181" i="10"/>
  <c r="Y181" i="10"/>
  <c r="Z181" i="10"/>
  <c r="G149" i="10"/>
  <c r="H149" i="10"/>
  <c r="I149" i="10"/>
  <c r="J149" i="10"/>
  <c r="K149" i="10"/>
  <c r="L149" i="10"/>
  <c r="M149" i="10"/>
  <c r="N149" i="10"/>
  <c r="T149" i="10"/>
  <c r="V149" i="10"/>
  <c r="W149" i="10"/>
  <c r="X149" i="10"/>
  <c r="Z149" i="10"/>
  <c r="I182" i="10"/>
  <c r="J182" i="10"/>
  <c r="K182" i="10"/>
  <c r="L182" i="10"/>
  <c r="M182" i="10"/>
  <c r="N182" i="10"/>
  <c r="Q182" i="10"/>
  <c r="S182" i="10"/>
  <c r="V182" i="10"/>
  <c r="W182" i="10"/>
  <c r="X182" i="10"/>
  <c r="Y182" i="10"/>
  <c r="Z182" i="10"/>
  <c r="H55" i="10"/>
  <c r="M55" i="10"/>
  <c r="Q55" i="10"/>
  <c r="R55" i="10"/>
  <c r="S55" i="10"/>
  <c r="T55" i="10"/>
  <c r="V55" i="10"/>
  <c r="W55" i="10"/>
  <c r="X55" i="10"/>
  <c r="Y55" i="10"/>
  <c r="Z55" i="10"/>
  <c r="G95" i="10"/>
  <c r="H95" i="10"/>
  <c r="I95" i="10"/>
  <c r="K95" i="10"/>
  <c r="M95" i="10"/>
  <c r="N95" i="10"/>
  <c r="Q95" i="10"/>
  <c r="R95" i="10"/>
  <c r="S95" i="10"/>
  <c r="T95" i="10"/>
  <c r="V95" i="10"/>
  <c r="W95" i="10"/>
  <c r="X95" i="10"/>
  <c r="Y95" i="10"/>
  <c r="Z95" i="10"/>
  <c r="G43" i="10"/>
  <c r="K43" i="10"/>
  <c r="N43" i="10"/>
  <c r="O43" i="10"/>
  <c r="Q43" i="10"/>
  <c r="S43" i="10"/>
  <c r="T43" i="10"/>
  <c r="V43" i="10"/>
  <c r="W43" i="10"/>
  <c r="X43" i="10"/>
  <c r="Y43" i="10"/>
  <c r="Z43" i="10"/>
  <c r="G120" i="10"/>
  <c r="J120" i="10"/>
  <c r="K120" i="10"/>
  <c r="L120" i="10"/>
  <c r="M120" i="10"/>
  <c r="N120" i="10"/>
  <c r="O120" i="10"/>
  <c r="Q120" i="10"/>
  <c r="R120" i="10"/>
  <c r="S120" i="10"/>
  <c r="V120" i="10"/>
  <c r="W120" i="10"/>
  <c r="X120" i="10"/>
  <c r="Y120" i="10"/>
  <c r="Z120" i="10"/>
  <c r="G226" i="10"/>
  <c r="H226" i="10"/>
  <c r="I226" i="10"/>
  <c r="J226" i="10"/>
  <c r="K226" i="10"/>
  <c r="M226" i="10"/>
  <c r="N226" i="10"/>
  <c r="O226" i="10"/>
  <c r="Q226" i="10"/>
  <c r="S226" i="10"/>
  <c r="V226" i="10"/>
  <c r="W226" i="10"/>
  <c r="X226" i="10"/>
  <c r="Y226" i="10"/>
  <c r="Z226" i="10"/>
  <c r="G78" i="10"/>
  <c r="H78" i="10"/>
  <c r="I78" i="10"/>
  <c r="M78" i="10"/>
  <c r="N78" i="10"/>
  <c r="O78" i="10"/>
  <c r="Q78" i="10"/>
  <c r="R78" i="10"/>
  <c r="T78" i="10"/>
  <c r="Z78" i="10"/>
  <c r="G244" i="10"/>
  <c r="H244" i="10"/>
  <c r="I244" i="10"/>
  <c r="J244" i="10"/>
  <c r="K244" i="10"/>
  <c r="L244" i="10"/>
  <c r="M244" i="10"/>
  <c r="N244" i="10"/>
  <c r="Q244" i="10"/>
  <c r="R244" i="10"/>
  <c r="V244" i="10"/>
  <c r="W244" i="10"/>
  <c r="X244" i="10"/>
  <c r="Y244" i="10"/>
  <c r="Z244" i="10"/>
  <c r="G189" i="10"/>
  <c r="H189" i="10"/>
  <c r="J189" i="10"/>
  <c r="K189" i="10"/>
  <c r="M189" i="10"/>
  <c r="N189" i="10"/>
  <c r="O189" i="10"/>
  <c r="R189" i="10"/>
  <c r="S189" i="10"/>
  <c r="T189" i="10"/>
  <c r="W189" i="10"/>
  <c r="Y189" i="10"/>
  <c r="Z189" i="10"/>
  <c r="G72" i="10"/>
  <c r="H72" i="10"/>
  <c r="I72" i="10"/>
  <c r="W72" i="10"/>
  <c r="X72" i="10"/>
  <c r="Y72" i="10"/>
  <c r="Z72" i="10"/>
  <c r="G126" i="10"/>
  <c r="H126" i="10"/>
  <c r="I126" i="10"/>
  <c r="J126" i="10"/>
  <c r="K126" i="10"/>
  <c r="L126" i="10"/>
  <c r="M126" i="10"/>
  <c r="N126" i="10"/>
  <c r="Q126" i="10"/>
  <c r="R126" i="10"/>
  <c r="S126" i="10"/>
  <c r="T126" i="10"/>
  <c r="V126" i="10"/>
  <c r="W126" i="10"/>
  <c r="X126" i="10"/>
  <c r="Y126" i="10"/>
  <c r="Z126" i="10"/>
  <c r="H130" i="10"/>
  <c r="I130" i="10"/>
  <c r="J130" i="10"/>
  <c r="K130" i="10"/>
  <c r="L130" i="10"/>
  <c r="M130" i="10"/>
  <c r="N130" i="10"/>
  <c r="O130" i="10"/>
  <c r="Q130" i="10"/>
  <c r="R130" i="10"/>
  <c r="S130" i="10"/>
  <c r="T130" i="10"/>
  <c r="V130" i="10"/>
  <c r="W130" i="10"/>
  <c r="X130" i="10"/>
  <c r="Y130" i="10"/>
  <c r="G194" i="10"/>
  <c r="H194" i="10"/>
  <c r="I194" i="10"/>
  <c r="K194" i="10"/>
  <c r="L194" i="10"/>
  <c r="M194" i="10"/>
  <c r="N194" i="10"/>
  <c r="O194" i="10"/>
  <c r="Q194" i="10"/>
  <c r="S194" i="10"/>
  <c r="T194" i="10"/>
  <c r="V194" i="10"/>
  <c r="W194" i="10"/>
  <c r="Y194" i="10"/>
  <c r="Z194" i="10"/>
  <c r="G127" i="10"/>
  <c r="H127" i="10"/>
  <c r="I127" i="10"/>
  <c r="J127" i="10"/>
  <c r="K127" i="10"/>
  <c r="L127" i="10"/>
  <c r="M127" i="10"/>
  <c r="O127" i="10"/>
  <c r="Q127" i="10"/>
  <c r="R127" i="10"/>
  <c r="S127" i="10"/>
  <c r="T127" i="10"/>
  <c r="V127" i="10"/>
  <c r="W127" i="10"/>
  <c r="X127" i="10"/>
  <c r="Y127" i="10"/>
  <c r="H14" i="10"/>
  <c r="M14" i="10"/>
  <c r="N14" i="10"/>
  <c r="O14" i="10"/>
  <c r="Z14" i="10"/>
  <c r="H190" i="10"/>
  <c r="I190" i="10"/>
  <c r="J190" i="10"/>
  <c r="K190" i="10"/>
  <c r="L190" i="10"/>
  <c r="M190" i="10"/>
  <c r="N190" i="10"/>
  <c r="O190" i="10"/>
  <c r="R190" i="10"/>
  <c r="S190" i="10"/>
  <c r="T190" i="10"/>
  <c r="W190" i="10"/>
  <c r="Y190" i="10"/>
  <c r="Z190" i="10"/>
  <c r="G134" i="10"/>
  <c r="H134" i="10"/>
  <c r="I134" i="10"/>
  <c r="J134" i="10"/>
  <c r="K134" i="10"/>
  <c r="L134" i="10"/>
  <c r="M134" i="10"/>
  <c r="N134" i="10"/>
  <c r="O134" i="10"/>
  <c r="Q134" i="10"/>
  <c r="T134" i="10"/>
  <c r="X134" i="10"/>
  <c r="Y134" i="10"/>
  <c r="G227" i="10"/>
  <c r="H227" i="10"/>
  <c r="I227" i="10"/>
  <c r="K227" i="10"/>
  <c r="L227" i="10"/>
  <c r="N227" i="10"/>
  <c r="O227" i="10"/>
  <c r="Q227" i="10"/>
  <c r="R227" i="10"/>
  <c r="S227" i="10"/>
  <c r="T227" i="10"/>
  <c r="V227" i="10"/>
  <c r="W227" i="10"/>
  <c r="X227" i="10"/>
  <c r="Y227" i="10"/>
  <c r="Z227" i="10"/>
  <c r="G245" i="10"/>
  <c r="H245" i="10"/>
  <c r="I245" i="10"/>
  <c r="J245" i="10"/>
  <c r="L245" i="10"/>
  <c r="N245" i="10"/>
  <c r="Q245" i="10"/>
  <c r="S245" i="10"/>
  <c r="T245" i="10"/>
  <c r="V245" i="10"/>
  <c r="W245" i="10"/>
  <c r="X245" i="10"/>
  <c r="Y245" i="10"/>
  <c r="Z245" i="10"/>
  <c r="G85" i="10"/>
  <c r="J85" i="10"/>
  <c r="K85" i="10"/>
  <c r="L85" i="10"/>
  <c r="M85" i="10"/>
  <c r="N85" i="10"/>
  <c r="Q85" i="10"/>
  <c r="R85" i="10"/>
  <c r="S85" i="10"/>
  <c r="V85" i="10"/>
  <c r="W85" i="10"/>
  <c r="X85" i="10"/>
  <c r="Y85" i="10"/>
  <c r="G150" i="10"/>
  <c r="H150" i="10"/>
  <c r="I150" i="10"/>
  <c r="J150" i="10"/>
  <c r="K150" i="10"/>
  <c r="M150" i="10"/>
  <c r="N150" i="10"/>
  <c r="S150" i="10"/>
  <c r="T150" i="10"/>
  <c r="V150" i="10"/>
  <c r="W150" i="10"/>
  <c r="Y150" i="10"/>
  <c r="Z150" i="10"/>
  <c r="G4" i="10"/>
  <c r="K4" i="10"/>
  <c r="W4" i="10"/>
  <c r="Y4" i="10"/>
  <c r="G246" i="10"/>
  <c r="H246" i="10"/>
  <c r="I246" i="10"/>
  <c r="J246" i="10"/>
  <c r="K246" i="10"/>
  <c r="L246" i="10"/>
  <c r="N246" i="10"/>
  <c r="Q246" i="10"/>
  <c r="R246" i="10"/>
  <c r="T246" i="10"/>
  <c r="V246" i="10"/>
  <c r="W246" i="10"/>
  <c r="X246" i="10"/>
  <c r="Y246" i="10"/>
  <c r="Z246" i="10"/>
  <c r="G208" i="10"/>
  <c r="I208" i="10"/>
  <c r="K208" i="10"/>
  <c r="L208" i="10"/>
  <c r="M208" i="10"/>
  <c r="N208" i="10"/>
  <c r="O208" i="10"/>
  <c r="Q208" i="10"/>
  <c r="R208" i="10"/>
  <c r="S208" i="10"/>
  <c r="T208" i="10"/>
  <c r="V208" i="10"/>
  <c r="W208" i="10"/>
  <c r="X208" i="10"/>
  <c r="Y208" i="10"/>
  <c r="Z208" i="10"/>
  <c r="G99" i="10"/>
  <c r="H99" i="10"/>
  <c r="I99" i="10"/>
  <c r="K99" i="10"/>
  <c r="L99" i="10"/>
  <c r="M99" i="10"/>
  <c r="O99" i="10"/>
  <c r="Q99" i="10"/>
  <c r="R99" i="10"/>
  <c r="S99" i="10"/>
  <c r="T99" i="10"/>
  <c r="W99" i="10"/>
  <c r="Y99" i="10"/>
  <c r="Z99" i="10"/>
  <c r="G69" i="10"/>
  <c r="H69" i="10"/>
  <c r="I69" i="10"/>
  <c r="Q69" i="10"/>
  <c r="T69" i="10"/>
  <c r="Z69" i="10"/>
  <c r="I209" i="10"/>
  <c r="J209" i="10"/>
  <c r="K209" i="10"/>
  <c r="L209" i="10"/>
  <c r="O209" i="10"/>
  <c r="Q209" i="10"/>
  <c r="R209" i="10"/>
  <c r="S209" i="10"/>
  <c r="T209" i="10"/>
  <c r="W209" i="10"/>
  <c r="X209" i="10"/>
  <c r="Y209" i="10"/>
  <c r="Z209" i="10"/>
  <c r="H195" i="10"/>
  <c r="I195" i="10"/>
  <c r="K195" i="10"/>
  <c r="N195" i="10"/>
  <c r="O195" i="10"/>
  <c r="Q195" i="10"/>
  <c r="R195" i="10"/>
  <c r="S195" i="10"/>
  <c r="T195" i="10"/>
  <c r="V195" i="10"/>
  <c r="W195" i="10"/>
  <c r="X195" i="10"/>
  <c r="Y195" i="10"/>
  <c r="Z195" i="10"/>
  <c r="G116" i="10"/>
  <c r="H116" i="10"/>
  <c r="I116" i="10"/>
  <c r="J116" i="10"/>
  <c r="K116" i="10"/>
  <c r="L116" i="10"/>
  <c r="M116" i="10"/>
  <c r="O116" i="10"/>
  <c r="R116" i="10"/>
  <c r="T116" i="10"/>
  <c r="V116" i="10"/>
  <c r="Y116" i="10"/>
  <c r="Z116" i="10"/>
  <c r="G196" i="10"/>
  <c r="H196" i="10"/>
  <c r="I196" i="10"/>
  <c r="J196" i="10"/>
  <c r="K196" i="10"/>
  <c r="M196" i="10"/>
  <c r="O196" i="10"/>
  <c r="R196" i="10"/>
  <c r="S196" i="10"/>
  <c r="T196" i="10"/>
  <c r="W196" i="10"/>
  <c r="X196" i="10"/>
  <c r="Y196" i="10"/>
  <c r="Z196" i="10"/>
  <c r="G101" i="10"/>
  <c r="H101" i="10"/>
  <c r="I101" i="10"/>
  <c r="J101" i="10"/>
  <c r="K101" i="10"/>
  <c r="L101" i="10"/>
  <c r="M101" i="10"/>
  <c r="N101" i="10"/>
  <c r="O101" i="10"/>
  <c r="Q101" i="10"/>
  <c r="R101" i="10"/>
  <c r="S101" i="10"/>
  <c r="T101" i="10"/>
  <c r="X101" i="10"/>
  <c r="Z101" i="10"/>
  <c r="G40" i="10"/>
  <c r="H40" i="10"/>
  <c r="J40" i="10"/>
  <c r="M40" i="10"/>
  <c r="R40" i="10"/>
  <c r="T40" i="10"/>
  <c r="X40" i="10"/>
  <c r="Y40" i="10"/>
  <c r="Z40" i="10"/>
  <c r="G7" i="10"/>
  <c r="H7" i="10"/>
  <c r="I7" i="10"/>
  <c r="J7" i="10"/>
  <c r="K7" i="10"/>
  <c r="M7" i="10"/>
  <c r="V7" i="10"/>
  <c r="X7" i="10"/>
  <c r="Y7" i="10"/>
  <c r="Z7" i="10"/>
  <c r="G247" i="10"/>
  <c r="H247" i="10"/>
  <c r="I247" i="10"/>
  <c r="K247" i="10"/>
  <c r="L247" i="10"/>
  <c r="M247" i="10"/>
  <c r="N247" i="10"/>
  <c r="O247" i="10"/>
  <c r="Q247" i="10"/>
  <c r="R247" i="10"/>
  <c r="S247" i="10"/>
  <c r="T247" i="10"/>
  <c r="W247" i="10"/>
  <c r="X247" i="10"/>
  <c r="Y247" i="10"/>
  <c r="Z247" i="10"/>
  <c r="G159" i="10"/>
  <c r="H159" i="10"/>
  <c r="I159" i="10"/>
  <c r="J159" i="10"/>
  <c r="K159" i="10"/>
  <c r="Q159" i="10"/>
  <c r="S159" i="10"/>
  <c r="V159" i="10"/>
  <c r="W159" i="10"/>
  <c r="X159" i="10"/>
  <c r="Y159" i="10"/>
  <c r="Z159" i="10"/>
  <c r="I46" i="10"/>
  <c r="L46" i="10"/>
  <c r="N46" i="10"/>
  <c r="O46" i="10"/>
  <c r="V46" i="10"/>
  <c r="W46" i="10"/>
  <c r="G191" i="10"/>
  <c r="I191" i="10"/>
  <c r="J191" i="10"/>
  <c r="K191" i="10"/>
  <c r="Q191" i="10"/>
  <c r="S191" i="10"/>
  <c r="V191" i="10"/>
  <c r="W191" i="10"/>
  <c r="X191" i="10"/>
  <c r="Y191" i="10"/>
  <c r="Z191" i="10"/>
  <c r="N5" i="10"/>
  <c r="W5" i="10"/>
  <c r="X5" i="10"/>
  <c r="Y5" i="10"/>
  <c r="Z5" i="10"/>
  <c r="G86" i="10"/>
  <c r="J86" i="10"/>
  <c r="K86" i="10"/>
  <c r="L86" i="10"/>
  <c r="N86" i="10"/>
  <c r="Q86" i="10"/>
  <c r="S86" i="10"/>
  <c r="Y86" i="10"/>
  <c r="N6" i="10"/>
  <c r="X6" i="10"/>
  <c r="Y6" i="10"/>
  <c r="G83" i="10"/>
  <c r="M83" i="10"/>
  <c r="N83" i="10"/>
  <c r="Q83" i="10"/>
  <c r="R83" i="10"/>
  <c r="T83" i="10"/>
  <c r="W83" i="10"/>
  <c r="Y83" i="10"/>
  <c r="Z83" i="10"/>
  <c r="G44" i="10"/>
  <c r="H44" i="10"/>
  <c r="I44" i="10"/>
  <c r="S44" i="10"/>
  <c r="T44" i="10"/>
  <c r="V44" i="10"/>
  <c r="W44" i="10"/>
  <c r="X44" i="10"/>
  <c r="Y44" i="10"/>
  <c r="Z44" i="10"/>
  <c r="G161" i="10"/>
  <c r="H161" i="10"/>
  <c r="I161" i="10"/>
  <c r="J161" i="10"/>
  <c r="K161" i="10"/>
  <c r="L161" i="10"/>
  <c r="M161" i="10"/>
  <c r="N161" i="10"/>
  <c r="O161" i="10"/>
  <c r="R161" i="10"/>
  <c r="S161" i="10"/>
  <c r="V161" i="10"/>
  <c r="W161" i="10"/>
  <c r="Y161" i="10"/>
  <c r="Z161" i="10"/>
  <c r="G123" i="10"/>
  <c r="H123" i="10"/>
  <c r="I123" i="10"/>
  <c r="L123" i="10"/>
  <c r="M123" i="10"/>
  <c r="N123" i="10"/>
  <c r="O123" i="10"/>
  <c r="Q123" i="10"/>
  <c r="R123" i="10"/>
  <c r="S123" i="10"/>
  <c r="T123" i="10"/>
  <c r="V123" i="10"/>
  <c r="W123" i="10"/>
  <c r="Y123" i="10"/>
  <c r="Z123" i="10"/>
  <c r="H168" i="10"/>
  <c r="I168" i="10"/>
  <c r="J168" i="10"/>
  <c r="K168" i="10"/>
  <c r="L168" i="10"/>
  <c r="M168" i="10"/>
  <c r="N168" i="10"/>
  <c r="O168" i="10"/>
  <c r="S168" i="10"/>
  <c r="T168" i="10"/>
  <c r="W168" i="10"/>
  <c r="Y168" i="10"/>
  <c r="Z168" i="10"/>
  <c r="J47" i="10"/>
  <c r="K47" i="10"/>
  <c r="L47" i="10"/>
  <c r="M47" i="10"/>
  <c r="N47" i="10"/>
  <c r="O47" i="10"/>
  <c r="V47" i="10"/>
  <c r="W47" i="10"/>
  <c r="G177" i="10"/>
  <c r="H177" i="10"/>
  <c r="J177" i="10"/>
  <c r="K177" i="10"/>
  <c r="L177" i="10"/>
  <c r="N177" i="10"/>
  <c r="O177" i="10"/>
  <c r="R177" i="10"/>
  <c r="S177" i="10"/>
  <c r="T177" i="10"/>
  <c r="V177" i="10"/>
  <c r="W177" i="10"/>
  <c r="X177" i="10"/>
  <c r="Y177" i="10"/>
  <c r="Z177" i="10"/>
  <c r="G60" i="10"/>
  <c r="K60" i="10"/>
  <c r="L60" i="10"/>
  <c r="N60" i="10"/>
  <c r="Q60" i="10"/>
  <c r="W60" i="10"/>
  <c r="X60" i="10"/>
  <c r="Y60" i="10"/>
  <c r="Z60" i="10"/>
  <c r="G185" i="10"/>
  <c r="H185" i="10"/>
  <c r="I185" i="10"/>
  <c r="J185" i="10"/>
  <c r="K185" i="10"/>
  <c r="Q185" i="10"/>
  <c r="V185" i="10"/>
  <c r="W185" i="10"/>
  <c r="Y185" i="10"/>
  <c r="Z185" i="10"/>
  <c r="H153" i="10"/>
  <c r="I153" i="10"/>
  <c r="J153" i="10"/>
  <c r="K153" i="10"/>
  <c r="L153" i="10"/>
  <c r="M153" i="10"/>
  <c r="N153" i="10"/>
  <c r="Q153" i="10"/>
  <c r="R153" i="10"/>
  <c r="S153" i="10"/>
  <c r="T153" i="10"/>
  <c r="V153" i="10"/>
  <c r="W153" i="10"/>
  <c r="Z153" i="10"/>
  <c r="H197" i="10"/>
  <c r="I197" i="10"/>
  <c r="L197" i="10"/>
  <c r="M197" i="10"/>
  <c r="N197" i="10"/>
  <c r="O197" i="10"/>
  <c r="Q197" i="10"/>
  <c r="R197" i="10"/>
  <c r="S197" i="10"/>
  <c r="T197" i="10"/>
  <c r="W197" i="10"/>
  <c r="Y197" i="10"/>
  <c r="Z197" i="10"/>
  <c r="G106" i="10"/>
  <c r="I106" i="10"/>
  <c r="J106" i="10"/>
  <c r="M106" i="10"/>
  <c r="N106" i="10"/>
  <c r="O106" i="10"/>
  <c r="Q106" i="10"/>
  <c r="R106" i="10"/>
  <c r="S106" i="10"/>
  <c r="V106" i="10"/>
  <c r="W106" i="10"/>
  <c r="X106" i="10"/>
  <c r="Y106" i="10"/>
  <c r="Z106" i="10"/>
  <c r="G89" i="10"/>
  <c r="H89" i="10"/>
  <c r="K89" i="10"/>
  <c r="N89" i="10"/>
  <c r="O89" i="10"/>
  <c r="Q89" i="10"/>
  <c r="V89" i="10"/>
  <c r="X89" i="10"/>
  <c r="G198" i="10"/>
  <c r="H198" i="10"/>
  <c r="I198" i="10"/>
  <c r="J198" i="10"/>
  <c r="L198" i="10"/>
  <c r="O198" i="10"/>
  <c r="Q198" i="10"/>
  <c r="R198" i="10"/>
  <c r="S198" i="10"/>
  <c r="T198" i="10"/>
  <c r="V198" i="10"/>
  <c r="W198" i="10"/>
  <c r="X198" i="10"/>
  <c r="Y198" i="10"/>
  <c r="Z198" i="10"/>
  <c r="G228" i="10"/>
  <c r="H228" i="10"/>
  <c r="I228" i="10"/>
  <c r="J228" i="10"/>
  <c r="K228" i="10"/>
  <c r="M228" i="10"/>
  <c r="O228" i="10"/>
  <c r="Q228" i="10"/>
  <c r="R228" i="10"/>
  <c r="S228" i="10"/>
  <c r="T228" i="10"/>
  <c r="V228" i="10"/>
  <c r="W228" i="10"/>
  <c r="Y228" i="10"/>
  <c r="Z228" i="10"/>
  <c r="H162" i="10"/>
  <c r="I162" i="10"/>
  <c r="J162" i="10"/>
  <c r="K162" i="10"/>
  <c r="L162" i="10"/>
  <c r="O162" i="10"/>
  <c r="Q162" i="10"/>
  <c r="R162" i="10"/>
  <c r="S162" i="10"/>
  <c r="W162" i="10"/>
  <c r="X162" i="10"/>
  <c r="Z162" i="10"/>
  <c r="G170" i="10"/>
  <c r="H170" i="10"/>
  <c r="I170" i="10"/>
  <c r="K170" i="10"/>
  <c r="L170" i="10"/>
  <c r="M170" i="10"/>
  <c r="N170" i="10"/>
  <c r="O170" i="10"/>
  <c r="Q170" i="10"/>
  <c r="R170" i="10"/>
  <c r="S170" i="10"/>
  <c r="T170" i="10"/>
  <c r="W170" i="10"/>
  <c r="Y170" i="10"/>
  <c r="Z170" i="10"/>
  <c r="I109" i="10"/>
  <c r="J109" i="10"/>
  <c r="K109" i="10"/>
  <c r="L109" i="10"/>
  <c r="N109" i="10"/>
  <c r="Q109" i="10"/>
  <c r="R109" i="10"/>
  <c r="S109" i="10"/>
  <c r="T109" i="10"/>
  <c r="V109" i="10"/>
  <c r="Y109" i="10"/>
  <c r="Z109" i="10"/>
  <c r="I178" i="10"/>
  <c r="J178" i="10"/>
  <c r="K178" i="10"/>
  <c r="L178" i="10"/>
  <c r="M178" i="10"/>
  <c r="N178" i="10"/>
  <c r="O178" i="10"/>
  <c r="R178" i="10"/>
  <c r="S178" i="10"/>
  <c r="T178" i="10"/>
  <c r="V178" i="10"/>
  <c r="W178" i="10"/>
  <c r="Y178" i="10"/>
  <c r="Z178" i="10"/>
  <c r="G229" i="10"/>
  <c r="H229" i="10"/>
  <c r="I229" i="10"/>
  <c r="J229" i="10"/>
  <c r="K229" i="10"/>
  <c r="O229" i="10"/>
  <c r="Q229" i="10"/>
  <c r="R229" i="10"/>
  <c r="T229" i="10"/>
  <c r="V229" i="10"/>
  <c r="W229" i="10"/>
  <c r="X229" i="10"/>
  <c r="Y229" i="10"/>
  <c r="Z229" i="10"/>
  <c r="G230" i="10"/>
  <c r="H230" i="10"/>
  <c r="I230" i="10"/>
  <c r="L230" i="10"/>
  <c r="M230" i="10"/>
  <c r="N230" i="10"/>
  <c r="Q230" i="10"/>
  <c r="R230" i="10"/>
  <c r="S230" i="10"/>
  <c r="T230" i="10"/>
  <c r="W230" i="10"/>
  <c r="X230" i="10"/>
  <c r="Y230" i="10"/>
  <c r="Z230" i="10"/>
  <c r="G38" i="10"/>
  <c r="H38" i="10"/>
  <c r="I38" i="10"/>
  <c r="J38" i="10"/>
  <c r="K38" i="10"/>
  <c r="L38" i="10"/>
  <c r="M38" i="10"/>
  <c r="N38" i="10"/>
  <c r="O38" i="10"/>
  <c r="Q38" i="10"/>
  <c r="R38" i="10"/>
  <c r="S38" i="10"/>
  <c r="T38" i="10"/>
  <c r="W38" i="10"/>
  <c r="G231" i="10"/>
  <c r="H231" i="10"/>
  <c r="I231" i="10"/>
  <c r="J231" i="10"/>
  <c r="K231" i="10"/>
  <c r="L231" i="10"/>
  <c r="N231" i="10"/>
  <c r="O231" i="10"/>
  <c r="Q231" i="10"/>
  <c r="R231" i="10"/>
  <c r="S231" i="10"/>
  <c r="V231" i="10"/>
  <c r="W231" i="10"/>
  <c r="X231" i="10"/>
  <c r="Y231" i="10"/>
  <c r="Z231" i="10"/>
  <c r="G68" i="10"/>
  <c r="H68" i="10"/>
  <c r="J68" i="10"/>
  <c r="L68" i="10"/>
  <c r="M68" i="10"/>
  <c r="Q68" i="10"/>
  <c r="R68" i="10"/>
  <c r="S68" i="10"/>
  <c r="Y68" i="10"/>
  <c r="Z68" i="10"/>
  <c r="G129" i="10"/>
  <c r="H129" i="10"/>
  <c r="I129" i="10"/>
  <c r="J129" i="10"/>
  <c r="K129" i="10"/>
  <c r="L129" i="10"/>
  <c r="M129" i="10"/>
  <c r="N129" i="10"/>
  <c r="O129" i="10"/>
  <c r="Q129" i="10"/>
  <c r="R129" i="10"/>
  <c r="S129" i="10"/>
  <c r="T129" i="10"/>
  <c r="V129" i="10"/>
  <c r="W129" i="10"/>
  <c r="Z129" i="10"/>
  <c r="G65" i="10"/>
  <c r="H65" i="10"/>
  <c r="I65" i="10"/>
  <c r="J65" i="10"/>
  <c r="K65" i="10"/>
  <c r="M65" i="10"/>
  <c r="N65" i="10"/>
  <c r="O65" i="10"/>
  <c r="Q65" i="10"/>
  <c r="S65" i="10"/>
  <c r="V65" i="10"/>
  <c r="Y65" i="10"/>
  <c r="Z65" i="10"/>
  <c r="H11" i="10"/>
  <c r="J11" i="10"/>
  <c r="M11" i="10"/>
  <c r="O11" i="10"/>
  <c r="V11" i="10"/>
  <c r="X11" i="10"/>
  <c r="Y11" i="10"/>
  <c r="Z11" i="10"/>
  <c r="G29" i="10"/>
  <c r="H29" i="10"/>
  <c r="I29" i="10"/>
  <c r="J29" i="10"/>
  <c r="K29" i="10"/>
  <c r="L29" i="10"/>
  <c r="N29" i="10"/>
  <c r="O29" i="10"/>
  <c r="W29" i="10"/>
  <c r="X29" i="10"/>
  <c r="Y29" i="10"/>
  <c r="Z29" i="10"/>
  <c r="G96" i="10"/>
  <c r="H96" i="10"/>
  <c r="J96" i="10"/>
  <c r="K96" i="10"/>
  <c r="L96" i="10"/>
  <c r="N96" i="10"/>
  <c r="O96" i="10"/>
  <c r="Q96" i="10"/>
  <c r="R96" i="10"/>
  <c r="S96" i="10"/>
  <c r="T96" i="10"/>
  <c r="V96" i="10"/>
  <c r="X96" i="10"/>
  <c r="Y96" i="10"/>
  <c r="G79" i="10"/>
  <c r="H79" i="10"/>
  <c r="O79" i="10"/>
  <c r="Q79" i="10"/>
  <c r="R79" i="10"/>
  <c r="S79" i="10"/>
  <c r="T79" i="10"/>
  <c r="V79" i="10"/>
  <c r="W79" i="10"/>
  <c r="X79" i="10"/>
  <c r="Y79" i="10"/>
  <c r="Z79" i="10"/>
  <c r="I187" i="10"/>
  <c r="J187" i="10"/>
  <c r="K187" i="10"/>
  <c r="L187" i="10"/>
  <c r="Q187" i="10"/>
  <c r="R187" i="10"/>
  <c r="S187" i="10"/>
  <c r="T187" i="10"/>
  <c r="V187" i="10"/>
  <c r="X187" i="10"/>
  <c r="Y187" i="10"/>
  <c r="Z187" i="10"/>
  <c r="Z13" i="10"/>
  <c r="H211" i="10"/>
  <c r="I211" i="10"/>
  <c r="K211" i="10"/>
  <c r="O211" i="10"/>
  <c r="R211" i="10"/>
  <c r="T211" i="10"/>
  <c r="V211" i="10"/>
  <c r="W211" i="10"/>
  <c r="X211" i="10"/>
  <c r="Y211" i="10"/>
  <c r="Z211" i="10"/>
  <c r="G74" i="10"/>
  <c r="H74" i="10"/>
  <c r="I74" i="10"/>
  <c r="J74" i="10"/>
  <c r="K74" i="10"/>
  <c r="L74" i="10"/>
  <c r="M74" i="10"/>
  <c r="N74" i="10"/>
  <c r="O74" i="10"/>
  <c r="Q74" i="10"/>
  <c r="R74" i="10"/>
  <c r="S74" i="10"/>
  <c r="T74" i="10"/>
  <c r="W74" i="10"/>
  <c r="Y74" i="10"/>
  <c r="G165" i="10"/>
  <c r="H165" i="10"/>
  <c r="I165" i="10"/>
  <c r="J165" i="10"/>
  <c r="K165" i="10"/>
  <c r="L165" i="10"/>
  <c r="R165" i="10"/>
  <c r="S165" i="10"/>
  <c r="T165" i="10"/>
  <c r="V165" i="10"/>
  <c r="X165" i="10"/>
  <c r="Y165" i="10"/>
  <c r="Z165" i="10"/>
  <c r="G203" i="10"/>
  <c r="H203" i="10"/>
  <c r="I203" i="10"/>
  <c r="J203" i="10"/>
  <c r="K203" i="10"/>
  <c r="O203" i="10"/>
  <c r="Q203" i="10"/>
  <c r="R203" i="10"/>
  <c r="S203" i="10"/>
  <c r="T203" i="10"/>
  <c r="W203" i="10"/>
  <c r="Y203" i="10"/>
  <c r="Z203" i="10"/>
  <c r="G104" i="10"/>
  <c r="H104" i="10"/>
  <c r="I104" i="10"/>
  <c r="J104" i="10"/>
  <c r="K104" i="10"/>
  <c r="L104" i="10"/>
  <c r="M104" i="10"/>
  <c r="N104" i="10"/>
  <c r="O104" i="10"/>
  <c r="Q104" i="10"/>
  <c r="R104" i="10"/>
  <c r="S104" i="10"/>
  <c r="T104" i="10"/>
  <c r="V104" i="10"/>
  <c r="W104" i="10"/>
  <c r="X104" i="10"/>
  <c r="Y104" i="10"/>
  <c r="G50" i="10"/>
  <c r="H50" i="10"/>
  <c r="I50" i="10"/>
  <c r="J50" i="10"/>
  <c r="K50" i="10"/>
  <c r="L50" i="10"/>
  <c r="M50" i="10"/>
  <c r="N50" i="10"/>
  <c r="O50" i="10"/>
  <c r="Q50" i="10"/>
  <c r="R50" i="10"/>
  <c r="S50" i="10"/>
  <c r="W50" i="10"/>
  <c r="G200" i="10"/>
  <c r="H200" i="10"/>
  <c r="I200" i="10"/>
  <c r="K200" i="10"/>
  <c r="L200" i="10"/>
  <c r="S200" i="10"/>
  <c r="V200" i="10"/>
  <c r="W200" i="10"/>
  <c r="X200" i="10"/>
  <c r="Y200" i="10"/>
  <c r="Z200" i="10"/>
  <c r="H166" i="10"/>
  <c r="I166" i="10"/>
  <c r="K166" i="10"/>
  <c r="L166" i="10"/>
  <c r="Q166" i="10"/>
  <c r="R166" i="10"/>
  <c r="V166" i="10"/>
  <c r="W166" i="10"/>
  <c r="X166" i="10"/>
  <c r="Y166" i="10"/>
  <c r="Z166" i="10"/>
  <c r="G131" i="10"/>
  <c r="H131" i="10"/>
  <c r="I131" i="10"/>
  <c r="J131" i="10"/>
  <c r="M131" i="10"/>
  <c r="N131" i="10"/>
  <c r="O131" i="10"/>
  <c r="Q131" i="10"/>
  <c r="S131" i="10"/>
  <c r="T131" i="10"/>
  <c r="V131" i="10"/>
  <c r="W131" i="10"/>
  <c r="X131" i="10"/>
  <c r="Y131" i="10"/>
  <c r="Z131" i="10"/>
  <c r="H143" i="10"/>
  <c r="I143" i="10"/>
  <c r="J143" i="10"/>
  <c r="K143" i="10"/>
  <c r="L143" i="10"/>
  <c r="M143" i="10"/>
  <c r="N143" i="10"/>
  <c r="O143" i="10"/>
  <c r="Q143" i="10"/>
  <c r="R143" i="10"/>
  <c r="S143" i="10"/>
  <c r="T143" i="10"/>
  <c r="V143" i="10"/>
  <c r="W143" i="10"/>
  <c r="Y143" i="10"/>
  <c r="G156" i="10"/>
  <c r="H156" i="10"/>
  <c r="I156" i="10"/>
  <c r="J156" i="10"/>
  <c r="K156" i="10"/>
  <c r="M156" i="10"/>
  <c r="Q156" i="10"/>
  <c r="R156" i="10"/>
  <c r="W156" i="10"/>
  <c r="X156" i="10"/>
  <c r="Y156" i="10"/>
  <c r="Z156" i="10"/>
  <c r="G144" i="10"/>
  <c r="H144" i="10"/>
  <c r="I144" i="10"/>
  <c r="J144" i="10"/>
  <c r="K144" i="10"/>
  <c r="R144" i="10"/>
  <c r="T144" i="10"/>
  <c r="V144" i="10"/>
  <c r="W144" i="10"/>
  <c r="X144" i="10"/>
  <c r="Y144" i="10"/>
  <c r="Z144" i="10"/>
  <c r="G75" i="10"/>
  <c r="M75" i="10"/>
  <c r="N75" i="10"/>
  <c r="O75" i="10"/>
  <c r="Q75" i="10"/>
  <c r="V75" i="10"/>
  <c r="W75" i="10"/>
  <c r="X75" i="10"/>
  <c r="Y75" i="10"/>
  <c r="G201" i="10"/>
  <c r="H201" i="10"/>
  <c r="I201" i="10"/>
  <c r="K201" i="10"/>
  <c r="L201" i="10"/>
  <c r="Q201" i="10"/>
  <c r="S201" i="10"/>
  <c r="T201" i="10"/>
  <c r="V201" i="10"/>
  <c r="W201" i="10"/>
  <c r="X201" i="10"/>
  <c r="Y201" i="10"/>
  <c r="Z201" i="10"/>
  <c r="J62" i="10"/>
  <c r="K62" i="10"/>
  <c r="L62" i="10"/>
  <c r="M62" i="10"/>
  <c r="N62" i="10"/>
  <c r="O62" i="10"/>
  <c r="Q62" i="10"/>
  <c r="S62" i="10"/>
  <c r="T62" i="10"/>
  <c r="V62" i="10"/>
  <c r="W62" i="10"/>
  <c r="Y62" i="10"/>
  <c r="Z62" i="10"/>
  <c r="G183" i="10"/>
  <c r="H183" i="10"/>
  <c r="I183" i="10"/>
  <c r="J183" i="10"/>
  <c r="K183" i="10"/>
  <c r="M183" i="10"/>
  <c r="O183" i="10"/>
  <c r="R183" i="10"/>
  <c r="S183" i="10"/>
  <c r="T183" i="10"/>
  <c r="Y183" i="10"/>
  <c r="Z183" i="10"/>
  <c r="G157" i="10"/>
  <c r="H157" i="10"/>
  <c r="I157" i="10"/>
  <c r="J157" i="10"/>
  <c r="K157" i="10"/>
  <c r="L157" i="10"/>
  <c r="M157" i="10"/>
  <c r="N157" i="10"/>
  <c r="O157" i="10"/>
  <c r="Q157" i="10"/>
  <c r="R157" i="10"/>
  <c r="T157" i="10"/>
  <c r="W157" i="10"/>
  <c r="Y157" i="10"/>
  <c r="Z157" i="10"/>
  <c r="A5" i="9"/>
  <c r="A5" i="23"/>
  <c r="Z18" i="10" s="1"/>
  <c r="A5" i="22"/>
  <c r="Y10" i="10" s="1"/>
  <c r="A5" i="21"/>
  <c r="X22" i="10" s="1"/>
  <c r="A5" i="20"/>
  <c r="W6" i="10" s="1"/>
  <c r="A5" i="19"/>
  <c r="A5" i="17"/>
  <c r="T3" i="10" s="1"/>
  <c r="A5" i="16"/>
  <c r="R28" i="10"/>
  <c r="A5" i="14"/>
  <c r="Q6" i="10" s="1"/>
  <c r="A5" i="12"/>
  <c r="O7" i="10" s="1"/>
  <c r="A5" i="8"/>
  <c r="A5" i="2"/>
  <c r="A5" i="3"/>
  <c r="H28" i="10" s="1"/>
  <c r="A5" i="4"/>
  <c r="I6" i="10" s="1"/>
  <c r="A5" i="5"/>
  <c r="J20" i="10" s="1"/>
  <c r="A5" i="6"/>
  <c r="A5" i="7"/>
  <c r="L27" i="10" s="1"/>
  <c r="Z27" i="10" l="1"/>
  <c r="Y16" i="10"/>
  <c r="Q5" i="10"/>
  <c r="I5" i="10"/>
  <c r="H39" i="10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3" i="22"/>
  <c r="A6" i="22"/>
  <c r="Y27" i="10" s="1"/>
  <c r="A6" i="23"/>
  <c r="D35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" i="21"/>
  <c r="A6" i="21"/>
  <c r="X30" i="10" s="1"/>
  <c r="A6" i="20"/>
  <c r="D48" i="8"/>
  <c r="A6" i="16"/>
  <c r="S5" i="10" s="1"/>
  <c r="R57" i="10"/>
  <c r="A6" i="19"/>
  <c r="A6" i="17"/>
  <c r="T65" i="10" s="1"/>
  <c r="Z46" i="10" l="1"/>
  <c r="Z47" i="10"/>
  <c r="W49" i="10"/>
  <c r="A7" i="23"/>
  <c r="A7" i="22"/>
  <c r="Y18" i="10"/>
  <c r="A7" i="21"/>
  <c r="X74" i="10" s="1"/>
  <c r="X20" i="10"/>
  <c r="A7" i="20"/>
  <c r="W35" i="10"/>
  <c r="A7" i="19"/>
  <c r="V42" i="10" s="1"/>
  <c r="V37" i="10"/>
  <c r="A7" i="17"/>
  <c r="A7" i="16"/>
  <c r="S8" i="10" s="1"/>
  <c r="S6" i="10"/>
  <c r="R29" i="10"/>
  <c r="R39" i="10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3" i="14"/>
  <c r="A6" i="14"/>
  <c r="A6" i="12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3" i="9"/>
  <c r="A6" i="9"/>
  <c r="N18" i="10" s="1"/>
  <c r="A6" i="8"/>
  <c r="M23" i="10" s="1"/>
  <c r="A6" i="7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3" i="6"/>
  <c r="A6" i="6"/>
  <c r="A6" i="5"/>
  <c r="T22" i="10" l="1"/>
  <c r="Z74" i="10"/>
  <c r="Z75" i="10"/>
  <c r="Y23" i="10"/>
  <c r="W23" i="10"/>
  <c r="L22" i="10"/>
  <c r="L23" i="10"/>
  <c r="K35" i="10"/>
  <c r="A8" i="23"/>
  <c r="Z8" i="10" s="1"/>
  <c r="Z59" i="10"/>
  <c r="A8" i="22"/>
  <c r="Y14" i="10"/>
  <c r="A8" i="21"/>
  <c r="X51" i="10" s="1"/>
  <c r="X58" i="10"/>
  <c r="A8" i="20"/>
  <c r="W14" i="10"/>
  <c r="A8" i="19"/>
  <c r="V33" i="10"/>
  <c r="A8" i="17"/>
  <c r="T5" i="10" s="1"/>
  <c r="A8" i="16"/>
  <c r="S4" i="10"/>
  <c r="R8" i="10"/>
  <c r="A7" i="14"/>
  <c r="Q8" i="10" s="1"/>
  <c r="Q7" i="10"/>
  <c r="A7" i="12"/>
  <c r="O8" i="10" s="1"/>
  <c r="O3" i="10"/>
  <c r="A7" i="9"/>
  <c r="A7" i="8"/>
  <c r="M18" i="10" s="1"/>
  <c r="M13" i="10"/>
  <c r="A7" i="7"/>
  <c r="L14" i="10" s="1"/>
  <c r="A7" i="6"/>
  <c r="A7" i="5"/>
  <c r="J4" i="10" s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" i="2"/>
  <c r="W63" i="10" l="1"/>
  <c r="W65" i="10"/>
  <c r="S49" i="10"/>
  <c r="A9" i="23"/>
  <c r="Z38" i="10" s="1"/>
  <c r="Z4" i="10"/>
  <c r="A9" i="22"/>
  <c r="Y38" i="10" s="1"/>
  <c r="A9" i="21"/>
  <c r="X80" i="10" s="1"/>
  <c r="X62" i="10"/>
  <c r="A9" i="20"/>
  <c r="W81" i="10" s="1"/>
  <c r="W48" i="10"/>
  <c r="A9" i="19"/>
  <c r="A9" i="17"/>
  <c r="T6" i="10"/>
  <c r="A9" i="16"/>
  <c r="S10" i="10" s="1"/>
  <c r="R4" i="10"/>
  <c r="A8" i="14"/>
  <c r="Q4" i="10"/>
  <c r="A8" i="12"/>
  <c r="O4" i="10"/>
  <c r="A8" i="9"/>
  <c r="N8" i="10" s="1"/>
  <c r="A8" i="8"/>
  <c r="A8" i="7"/>
  <c r="A8" i="6"/>
  <c r="K3" i="10"/>
  <c r="A8" i="5"/>
  <c r="J58" i="10" s="1"/>
  <c r="A6" i="4"/>
  <c r="A6" i="3"/>
  <c r="H4" i="10" s="1"/>
  <c r="A6" i="2"/>
  <c r="M33" i="10" l="1"/>
  <c r="M32" i="10"/>
  <c r="G32" i="10"/>
  <c r="G33" i="10"/>
  <c r="T47" i="10"/>
  <c r="T46" i="10"/>
  <c r="R20" i="10"/>
  <c r="O68" i="10"/>
  <c r="A10" i="23"/>
  <c r="A10" i="22"/>
  <c r="Y13" i="10" s="1"/>
  <c r="A10" i="21"/>
  <c r="X67" i="10"/>
  <c r="A10" i="20"/>
  <c r="W68" i="10"/>
  <c r="A10" i="19"/>
  <c r="A10" i="17"/>
  <c r="T24" i="10" s="1"/>
  <c r="A10" i="16"/>
  <c r="S34" i="10" s="1"/>
  <c r="R10" i="10"/>
  <c r="A9" i="14"/>
  <c r="Q11" i="10"/>
  <c r="A9" i="12"/>
  <c r="O44" i="10" s="1"/>
  <c r="O51" i="10"/>
  <c r="A9" i="9"/>
  <c r="N11" i="10" s="1"/>
  <c r="N4" i="10"/>
  <c r="A9" i="8"/>
  <c r="M29" i="10" s="1"/>
  <c r="M22" i="10"/>
  <c r="A9" i="7"/>
  <c r="L18" i="10" s="1"/>
  <c r="L33" i="10"/>
  <c r="A9" i="6"/>
  <c r="K34" i="10" s="1"/>
  <c r="A9" i="5"/>
  <c r="J14" i="10" s="1"/>
  <c r="J43" i="10"/>
  <c r="A7" i="4"/>
  <c r="I14" i="10" s="1"/>
  <c r="A7" i="2"/>
  <c r="G64" i="10" s="1"/>
  <c r="A7" i="3"/>
  <c r="Z85" i="10" l="1"/>
  <c r="Z86" i="10"/>
  <c r="X23" i="10"/>
  <c r="W86" i="10"/>
  <c r="W87" i="10"/>
  <c r="V20" i="10"/>
  <c r="V22" i="10"/>
  <c r="A11" i="23"/>
  <c r="Z70" i="10"/>
  <c r="A11" i="22"/>
  <c r="Y82" i="10" s="1"/>
  <c r="A11" i="21"/>
  <c r="X14" i="10"/>
  <c r="A11" i="20"/>
  <c r="W27" i="10" s="1"/>
  <c r="W40" i="10"/>
  <c r="A11" i="19"/>
  <c r="V94" i="10" s="1"/>
  <c r="A11" i="17"/>
  <c r="T68" i="10" s="1"/>
  <c r="A11" i="16"/>
  <c r="A10" i="14"/>
  <c r="Q67" i="10" s="1"/>
  <c r="A10" i="12"/>
  <c r="O48" i="10" s="1"/>
  <c r="O34" i="10"/>
  <c r="A10" i="9"/>
  <c r="N41" i="10" s="1"/>
  <c r="N7" i="10"/>
  <c r="A10" i="8"/>
  <c r="A10" i="7"/>
  <c r="A10" i="6"/>
  <c r="K33" i="10" s="1"/>
  <c r="A10" i="5"/>
  <c r="J8" i="10"/>
  <c r="A8" i="4"/>
  <c r="I8" i="10"/>
  <c r="A8" i="3"/>
  <c r="H22" i="10" s="1"/>
  <c r="A8" i="2"/>
  <c r="G14" i="10" s="1"/>
  <c r="R23" i="10" l="1"/>
  <c r="Z20" i="10"/>
  <c r="Z22" i="10"/>
  <c r="X90" i="10"/>
  <c r="A12" i="23"/>
  <c r="Z50" i="10" s="1"/>
  <c r="A12" i="22"/>
  <c r="Y98" i="10" s="1"/>
  <c r="Y164" i="10"/>
  <c r="A12" i="21"/>
  <c r="X99" i="10" s="1"/>
  <c r="X73" i="10"/>
  <c r="A12" i="20"/>
  <c r="W101" i="10" s="1"/>
  <c r="W18" i="10"/>
  <c r="E18" i="10" s="1"/>
  <c r="A12" i="19"/>
  <c r="V68" i="10" s="1"/>
  <c r="V74" i="10"/>
  <c r="E74" i="10" s="1"/>
  <c r="A12" i="17"/>
  <c r="T64" i="10" s="1"/>
  <c r="T50" i="10"/>
  <c r="A12" i="16"/>
  <c r="R41" i="10"/>
  <c r="R14" i="10"/>
  <c r="A11" i="14"/>
  <c r="Q29" i="10" s="1"/>
  <c r="A11" i="12"/>
  <c r="A11" i="9"/>
  <c r="N32" i="10"/>
  <c r="A11" i="8"/>
  <c r="A11" i="7"/>
  <c r="A11" i="6"/>
  <c r="A11" i="5"/>
  <c r="J55" i="10" s="1"/>
  <c r="J23" i="10"/>
  <c r="A9" i="4"/>
  <c r="I33" i="10" s="1"/>
  <c r="A9" i="3"/>
  <c r="H13" i="10"/>
  <c r="A9" i="2"/>
  <c r="G8" i="10"/>
  <c r="L91" i="10" l="1"/>
  <c r="H32" i="10"/>
  <c r="H33" i="10"/>
  <c r="A13" i="23"/>
  <c r="Z88" i="10" s="1"/>
  <c r="Z36" i="10"/>
  <c r="A13" i="22"/>
  <c r="Y80" i="10"/>
  <c r="A13" i="21"/>
  <c r="X38" i="10" s="1"/>
  <c r="X81" i="10"/>
  <c r="A13" i="20"/>
  <c r="W96" i="10" s="1"/>
  <c r="A13" i="19"/>
  <c r="V13" i="10" s="1"/>
  <c r="V50" i="10"/>
  <c r="A13" i="17"/>
  <c r="T54" i="10"/>
  <c r="A13" i="16"/>
  <c r="S3" i="10"/>
  <c r="R32" i="10"/>
  <c r="A12" i="14"/>
  <c r="A12" i="12"/>
  <c r="O69" i="10" s="1"/>
  <c r="O30" i="10"/>
  <c r="A12" i="9"/>
  <c r="N35" i="10" s="1"/>
  <c r="N30" i="10"/>
  <c r="A12" i="8"/>
  <c r="M8" i="10" s="1"/>
  <c r="A12" i="7"/>
  <c r="L40" i="10" s="1"/>
  <c r="L75" i="10"/>
  <c r="A12" i="6"/>
  <c r="K59" i="10" s="1"/>
  <c r="A12" i="5"/>
  <c r="J95" i="10" s="1"/>
  <c r="J41" i="10"/>
  <c r="A10" i="4"/>
  <c r="I4" i="10" s="1"/>
  <c r="I22" i="10"/>
  <c r="A10" i="3"/>
  <c r="H83" i="10" s="1"/>
  <c r="H23" i="10"/>
  <c r="A10" i="2"/>
  <c r="G39" i="10" s="1"/>
  <c r="R47" i="10" l="1"/>
  <c r="Z87" i="10"/>
  <c r="Z89" i="10"/>
  <c r="Y46" i="10"/>
  <c r="Y47" i="10"/>
  <c r="S75" i="10"/>
  <c r="S73" i="10"/>
  <c r="Q49" i="10"/>
  <c r="L69" i="10"/>
  <c r="L71" i="10"/>
  <c r="A14" i="23"/>
  <c r="Z92" i="10" s="1"/>
  <c r="Z71" i="10"/>
  <c r="A14" i="22"/>
  <c r="Y50" i="10" s="1"/>
  <c r="A14" i="21"/>
  <c r="X13" i="10" s="1"/>
  <c r="A14" i="20"/>
  <c r="W109" i="10" s="1"/>
  <c r="A14" i="19"/>
  <c r="V38" i="10" s="1"/>
  <c r="E38" i="10" s="1"/>
  <c r="A14" i="17"/>
  <c r="T57" i="10"/>
  <c r="A14" i="16"/>
  <c r="S13" i="10" s="1"/>
  <c r="A13" i="14"/>
  <c r="Q35" i="10"/>
  <c r="A13" i="12"/>
  <c r="O55" i="10"/>
  <c r="A13" i="9"/>
  <c r="A13" i="8"/>
  <c r="A13" i="7"/>
  <c r="L5" i="10" s="1"/>
  <c r="L55" i="10"/>
  <c r="A13" i="6"/>
  <c r="K44" i="10"/>
  <c r="A13" i="5"/>
  <c r="J59" i="10" s="1"/>
  <c r="J78" i="10"/>
  <c r="A11" i="4"/>
  <c r="I55" i="10" s="1"/>
  <c r="A11" i="3"/>
  <c r="A11" i="2"/>
  <c r="G5" i="10" s="1"/>
  <c r="G28" i="10"/>
  <c r="R71" i="10" l="1"/>
  <c r="R69" i="10"/>
  <c r="T88" i="10"/>
  <c r="T87" i="10"/>
  <c r="Q36" i="10"/>
  <c r="O109" i="10"/>
  <c r="A15" i="23"/>
  <c r="Z127" i="10" s="1"/>
  <c r="Z76" i="10"/>
  <c r="A15" i="22"/>
  <c r="Y56" i="10" s="1"/>
  <c r="Y36" i="10"/>
  <c r="A15" i="21"/>
  <c r="A15" i="20"/>
  <c r="W125" i="10" s="1"/>
  <c r="E125" i="10" s="1"/>
  <c r="A15" i="19"/>
  <c r="A15" i="17"/>
  <c r="T13" i="10" s="1"/>
  <c r="A15" i="16"/>
  <c r="R56" i="10"/>
  <c r="A14" i="14"/>
  <c r="Q24" i="10"/>
  <c r="A14" i="12"/>
  <c r="O36" i="10" s="1"/>
  <c r="A14" i="9"/>
  <c r="N16" i="10"/>
  <c r="A14" i="8"/>
  <c r="M4" i="10" s="1"/>
  <c r="M42" i="10"/>
  <c r="A14" i="7"/>
  <c r="L6" i="10"/>
  <c r="A14" i="6"/>
  <c r="K16" i="10"/>
  <c r="A14" i="5"/>
  <c r="J44" i="10"/>
  <c r="A12" i="4"/>
  <c r="I34" i="10" s="1"/>
  <c r="I41" i="10"/>
  <c r="A12" i="3"/>
  <c r="H5" i="10" s="1"/>
  <c r="H63" i="10"/>
  <c r="A12" i="2"/>
  <c r="G62" i="10" s="1"/>
  <c r="G6" i="10"/>
  <c r="R75" i="10" l="1"/>
  <c r="R73" i="10"/>
  <c r="X63" i="10"/>
  <c r="X65" i="10"/>
  <c r="V117" i="10"/>
  <c r="S64" i="10"/>
  <c r="S63" i="10"/>
  <c r="N49" i="10"/>
  <c r="K22" i="10"/>
  <c r="K23" i="10"/>
  <c r="A16" i="23"/>
  <c r="Z130" i="10" s="1"/>
  <c r="Z96" i="10"/>
  <c r="A16" i="22"/>
  <c r="Y129" i="10" s="1"/>
  <c r="Y39" i="10"/>
  <c r="A16" i="21"/>
  <c r="X48" i="10"/>
  <c r="A16" i="20"/>
  <c r="W107" i="10" s="1"/>
  <c r="W94" i="10"/>
  <c r="A16" i="19"/>
  <c r="V91" i="10"/>
  <c r="A16" i="17"/>
  <c r="T8" i="10" s="1"/>
  <c r="A16" i="16"/>
  <c r="S60" i="10" s="1"/>
  <c r="S54" i="10"/>
  <c r="R60" i="10"/>
  <c r="A15" i="14"/>
  <c r="A15" i="12"/>
  <c r="O24" i="10"/>
  <c r="A15" i="9"/>
  <c r="N57" i="10" s="1"/>
  <c r="A15" i="8"/>
  <c r="A15" i="7"/>
  <c r="L35" i="10" s="1"/>
  <c r="L65" i="10"/>
  <c r="A15" i="6"/>
  <c r="K123" i="10" s="1"/>
  <c r="A15" i="5"/>
  <c r="A13" i="4"/>
  <c r="A13" i="3"/>
  <c r="H6" i="10"/>
  <c r="A13" i="2"/>
  <c r="G20" i="10" s="1"/>
  <c r="G47" i="10"/>
  <c r="J33" i="10" l="1"/>
  <c r="E33" i="10" s="1"/>
  <c r="J32" i="10"/>
  <c r="X78" i="10"/>
  <c r="X76" i="10"/>
  <c r="Q47" i="10"/>
  <c r="Q46" i="10"/>
  <c r="A17" i="23"/>
  <c r="Z104" i="10"/>
  <c r="E104" i="10" s="1"/>
  <c r="A17" i="22"/>
  <c r="Y78" i="10" s="1"/>
  <c r="Y101" i="10"/>
  <c r="A17" i="21"/>
  <c r="X86" i="10" s="1"/>
  <c r="X69" i="10"/>
  <c r="A17" i="20"/>
  <c r="W119" i="10"/>
  <c r="A17" i="19"/>
  <c r="V72" i="10" s="1"/>
  <c r="V99" i="10"/>
  <c r="A17" i="17"/>
  <c r="T4" i="10"/>
  <c r="A17" i="16"/>
  <c r="S57" i="10"/>
  <c r="R37" i="10"/>
  <c r="A16" i="14"/>
  <c r="Q48" i="10" s="1"/>
  <c r="A16" i="12"/>
  <c r="O13" i="10" s="1"/>
  <c r="O95" i="10"/>
  <c r="A16" i="9"/>
  <c r="N115" i="10" s="1"/>
  <c r="N42" i="10"/>
  <c r="A16" i="8"/>
  <c r="M79" i="10"/>
  <c r="A16" i="7"/>
  <c r="L58" i="10" s="1"/>
  <c r="A16" i="6"/>
  <c r="K14" i="10" s="1"/>
  <c r="A16" i="5"/>
  <c r="J34" i="10" s="1"/>
  <c r="J22" i="10"/>
  <c r="A14" i="4"/>
  <c r="I62" i="10" s="1"/>
  <c r="I64" i="10"/>
  <c r="A14" i="3"/>
  <c r="H62" i="10" s="1"/>
  <c r="H16" i="10"/>
  <c r="A14" i="2"/>
  <c r="G11" i="10"/>
  <c r="R36" i="10" l="1"/>
  <c r="T20" i="10"/>
  <c r="Z133" i="10"/>
  <c r="Z134" i="10"/>
  <c r="X83" i="10"/>
  <c r="W134" i="10"/>
  <c r="W135" i="10"/>
  <c r="V70" i="10"/>
  <c r="V40" i="10"/>
  <c r="A18" i="23"/>
  <c r="Z107" i="10"/>
  <c r="A18" i="22"/>
  <c r="Y88" i="10" s="1"/>
  <c r="Y69" i="10"/>
  <c r="A18" i="21"/>
  <c r="X140" i="10" s="1"/>
  <c r="A18" i="20"/>
  <c r="W13" i="10" s="1"/>
  <c r="W108" i="10"/>
  <c r="A18" i="19"/>
  <c r="V8" i="10" s="1"/>
  <c r="V66" i="10"/>
  <c r="A18" i="17"/>
  <c r="T120" i="10" s="1"/>
  <c r="A18" i="16"/>
  <c r="R117" i="10"/>
  <c r="R24" i="10"/>
  <c r="A17" i="14"/>
  <c r="Q133" i="10" s="1"/>
  <c r="A17" i="12"/>
  <c r="A17" i="9"/>
  <c r="N44" i="10" s="1"/>
  <c r="A17" i="8"/>
  <c r="A17" i="7"/>
  <c r="L59" i="10" s="1"/>
  <c r="L43" i="10"/>
  <c r="A17" i="6"/>
  <c r="K8" i="10"/>
  <c r="A17" i="5"/>
  <c r="A15" i="4"/>
  <c r="I47" i="10"/>
  <c r="A15" i="3"/>
  <c r="H106" i="10" s="1"/>
  <c r="H47" i="10"/>
  <c r="A15" i="2"/>
  <c r="G49" i="10" l="1"/>
  <c r="Z138" i="10"/>
  <c r="Z140" i="10"/>
  <c r="Y87" i="10"/>
  <c r="Y89" i="10"/>
  <c r="S47" i="10"/>
  <c r="S46" i="10"/>
  <c r="M35" i="10"/>
  <c r="A19" i="23"/>
  <c r="Z111" i="10"/>
  <c r="A19" i="22"/>
  <c r="Y145" i="10" s="1"/>
  <c r="Y71" i="10"/>
  <c r="A19" i="21"/>
  <c r="X107" i="10" s="1"/>
  <c r="A19" i="20"/>
  <c r="W78" i="10" s="1"/>
  <c r="A19" i="19"/>
  <c r="V60" i="10" s="1"/>
  <c r="V4" i="10"/>
  <c r="A19" i="17"/>
  <c r="T89" i="10" s="1"/>
  <c r="T115" i="10"/>
  <c r="A19" i="16"/>
  <c r="R89" i="10"/>
  <c r="R92" i="10"/>
  <c r="A18" i="14"/>
  <c r="Q71" i="10" s="1"/>
  <c r="A18" i="12"/>
  <c r="O52" i="10" s="1"/>
  <c r="A18" i="9"/>
  <c r="N13" i="10" s="1"/>
  <c r="N34" i="10"/>
  <c r="A18" i="8"/>
  <c r="A18" i="7"/>
  <c r="L105" i="10" s="1"/>
  <c r="A18" i="6"/>
  <c r="K105" i="10" s="1"/>
  <c r="K27" i="10"/>
  <c r="A18" i="5"/>
  <c r="A16" i="4"/>
  <c r="I93" i="10" s="1"/>
  <c r="I27" i="10"/>
  <c r="A16" i="3"/>
  <c r="H57" i="10" s="1"/>
  <c r="H85" i="10"/>
  <c r="A16" i="2"/>
  <c r="G55" i="10" s="1"/>
  <c r="Z143" i="10" l="1"/>
  <c r="Z145" i="10"/>
  <c r="A20" i="22"/>
  <c r="Y149" i="10" s="1"/>
  <c r="Y146" i="10"/>
  <c r="Y76" i="10"/>
  <c r="A20" i="23"/>
  <c r="Z6" i="10" s="1"/>
  <c r="A20" i="21"/>
  <c r="X148" i="10" s="1"/>
  <c r="A20" i="20"/>
  <c r="W69" i="10"/>
  <c r="A20" i="19"/>
  <c r="V28" i="10" s="1"/>
  <c r="V57" i="10"/>
  <c r="A20" i="17"/>
  <c r="T34" i="10" s="1"/>
  <c r="A20" i="16"/>
  <c r="A19" i="14"/>
  <c r="Q59" i="10" s="1"/>
  <c r="Q56" i="10"/>
  <c r="A19" i="12"/>
  <c r="O10" i="10" s="1"/>
  <c r="A19" i="9"/>
  <c r="A19" i="8"/>
  <c r="M109" i="10" s="1"/>
  <c r="M27" i="10"/>
  <c r="A19" i="7"/>
  <c r="L13" i="10" s="1"/>
  <c r="L83" i="10"/>
  <c r="A19" i="6"/>
  <c r="K39" i="10" s="1"/>
  <c r="K83" i="10"/>
  <c r="A19" i="5"/>
  <c r="A17" i="4"/>
  <c r="A17" i="3"/>
  <c r="H42" i="10"/>
  <c r="A17" i="2"/>
  <c r="G41" i="10"/>
  <c r="H93" i="10" l="1"/>
  <c r="H94" i="10"/>
  <c r="R70" i="10"/>
  <c r="R72" i="10"/>
  <c r="A21" i="22"/>
  <c r="Y158" i="10" s="1"/>
  <c r="Y153" i="10"/>
  <c r="X147" i="10"/>
  <c r="X151" i="10"/>
  <c r="W138" i="10"/>
  <c r="N68" i="10"/>
  <c r="M110" i="10"/>
  <c r="M108" i="10"/>
  <c r="J66" i="10"/>
  <c r="J64" i="10"/>
  <c r="A21" i="21"/>
  <c r="X157" i="10" s="1"/>
  <c r="X123" i="10"/>
  <c r="A21" i="20"/>
  <c r="W116" i="10"/>
  <c r="A21" i="19"/>
  <c r="V24" i="10" s="1"/>
  <c r="A21" i="17"/>
  <c r="A21" i="16"/>
  <c r="S137" i="10" s="1"/>
  <c r="R107" i="10"/>
  <c r="E107" i="10" s="1"/>
  <c r="A20" i="14"/>
  <c r="Q44" i="10"/>
  <c r="A20" i="12"/>
  <c r="A20" i="9"/>
  <c r="N51" i="10"/>
  <c r="A20" i="8"/>
  <c r="M86" i="10"/>
  <c r="A20" i="7"/>
  <c r="L44" i="10" s="1"/>
  <c r="A20" i="6"/>
  <c r="K131" i="10" s="1"/>
  <c r="K28" i="10"/>
  <c r="A20" i="5"/>
  <c r="J57" i="10" s="1"/>
  <c r="A18" i="4"/>
  <c r="I57" i="10" s="1"/>
  <c r="I16" i="10"/>
  <c r="A18" i="3"/>
  <c r="A18" i="2"/>
  <c r="G109" i="10"/>
  <c r="G143" i="10" l="1"/>
  <c r="G142" i="10"/>
  <c r="R111" i="10"/>
  <c r="A22" i="22"/>
  <c r="Y92" i="10" s="1"/>
  <c r="Y162" i="10"/>
  <c r="X153" i="10"/>
  <c r="X161" i="10"/>
  <c r="W89" i="10"/>
  <c r="W88" i="10"/>
  <c r="Q150" i="10"/>
  <c r="O71" i="10"/>
  <c r="N36" i="10"/>
  <c r="A22" i="21"/>
  <c r="X129" i="10"/>
  <c r="E129" i="10" s="1"/>
  <c r="A22" i="20"/>
  <c r="W82" i="10" s="1"/>
  <c r="A22" i="19"/>
  <c r="V86" i="10" s="1"/>
  <c r="V29" i="10"/>
  <c r="A22" i="17"/>
  <c r="T37" i="10"/>
  <c r="E37" i="10" s="1"/>
  <c r="A22" i="16"/>
  <c r="S110" i="10"/>
  <c r="R158" i="10"/>
  <c r="A21" i="14"/>
  <c r="Q122" i="10" s="1"/>
  <c r="Q121" i="10"/>
  <c r="A21" i="12"/>
  <c r="O153" i="10" s="1"/>
  <c r="O56" i="10"/>
  <c r="A21" i="9"/>
  <c r="N156" i="10" s="1"/>
  <c r="N24" i="10"/>
  <c r="A21" i="8"/>
  <c r="M114" i="10" s="1"/>
  <c r="M46" i="10"/>
  <c r="A21" i="7"/>
  <c r="L114" i="10" s="1"/>
  <c r="A21" i="6"/>
  <c r="K106" i="10"/>
  <c r="A21" i="5"/>
  <c r="J42" i="10"/>
  <c r="A19" i="4"/>
  <c r="I42" i="10"/>
  <c r="A19" i="3"/>
  <c r="H109" i="10" s="1"/>
  <c r="H46" i="10"/>
  <c r="A19" i="2"/>
  <c r="T70" i="10" l="1"/>
  <c r="T72" i="10"/>
  <c r="X46" i="10"/>
  <c r="X47" i="10"/>
  <c r="E47" i="10" s="1"/>
  <c r="V83" i="10"/>
  <c r="S121" i="10"/>
  <c r="S119" i="10"/>
  <c r="O150" i="10"/>
  <c r="O156" i="10"/>
  <c r="N151" i="10"/>
  <c r="H110" i="10"/>
  <c r="H108" i="10"/>
  <c r="A23" i="21"/>
  <c r="A23" i="20"/>
  <c r="W164" i="10"/>
  <c r="A23" i="19"/>
  <c r="A23" i="17"/>
  <c r="T66" i="10"/>
  <c r="A23" i="16"/>
  <c r="S105" i="10"/>
  <c r="R182" i="10"/>
  <c r="R131" i="10"/>
  <c r="A22" i="14"/>
  <c r="Q98" i="10"/>
  <c r="A22" i="12"/>
  <c r="O126" i="10"/>
  <c r="E126" i="10" s="1"/>
  <c r="A22" i="9"/>
  <c r="N127" i="10"/>
  <c r="E127" i="10" s="1"/>
  <c r="A22" i="8"/>
  <c r="M90" i="10"/>
  <c r="A22" i="7"/>
  <c r="L131" i="10" s="1"/>
  <c r="A22" i="6"/>
  <c r="K46" i="10"/>
  <c r="A22" i="5"/>
  <c r="A20" i="4"/>
  <c r="A20" i="3"/>
  <c r="H58" i="10" s="1"/>
  <c r="H86" i="10"/>
  <c r="A20" i="2"/>
  <c r="G147" i="10" s="1"/>
  <c r="G63" i="10"/>
  <c r="E131" i="10" l="1"/>
  <c r="X170" i="10"/>
  <c r="X176" i="10"/>
  <c r="T166" i="10"/>
  <c r="T173" i="10"/>
  <c r="R168" i="10"/>
  <c r="R174" i="10"/>
  <c r="W165" i="10"/>
  <c r="S171" i="10"/>
  <c r="Q70" i="10"/>
  <c r="Q40" i="10"/>
  <c r="O64" i="10"/>
  <c r="O63" i="10"/>
  <c r="N69" i="10"/>
  <c r="N71" i="10"/>
  <c r="J112" i="10"/>
  <c r="I75" i="10"/>
  <c r="I73" i="10"/>
  <c r="A24" i="21"/>
  <c r="X143" i="10"/>
  <c r="E143" i="10" s="1"/>
  <c r="A24" i="20"/>
  <c r="W183" i="10" s="1"/>
  <c r="W139" i="10"/>
  <c r="A24" i="19"/>
  <c r="V138" i="10"/>
  <c r="A24" i="17"/>
  <c r="T140" i="10"/>
  <c r="E140" i="10" s="1"/>
  <c r="A24" i="16"/>
  <c r="R13" i="10"/>
  <c r="A23" i="14"/>
  <c r="Q66" i="10"/>
  <c r="A23" i="12"/>
  <c r="O60" i="10" s="1"/>
  <c r="O54" i="10"/>
  <c r="A23" i="9"/>
  <c r="N55" i="10"/>
  <c r="A23" i="8"/>
  <c r="M89" i="10"/>
  <c r="A23" i="7"/>
  <c r="L34" i="10" s="1"/>
  <c r="L106" i="10"/>
  <c r="A23" i="6"/>
  <c r="K63" i="10"/>
  <c r="A23" i="5"/>
  <c r="J5" i="10" s="1"/>
  <c r="J89" i="10"/>
  <c r="A21" i="4"/>
  <c r="I60" i="10"/>
  <c r="A21" i="3"/>
  <c r="H43" i="10"/>
  <c r="A21" i="2"/>
  <c r="G122" i="10"/>
  <c r="X178" i="10" l="1"/>
  <c r="X185" i="10"/>
  <c r="T121" i="10"/>
  <c r="W187" i="10"/>
  <c r="V121" i="10"/>
  <c r="V119" i="10"/>
  <c r="S83" i="10"/>
  <c r="Q20" i="10"/>
  <c r="Q22" i="10"/>
  <c r="N162" i="10"/>
  <c r="N171" i="10"/>
  <c r="M169" i="10"/>
  <c r="M177" i="10"/>
  <c r="I112" i="10"/>
  <c r="A25" i="21"/>
  <c r="X150" i="10"/>
  <c r="A25" i="20"/>
  <c r="W92" i="10" s="1"/>
  <c r="W148" i="10"/>
  <c r="A25" i="19"/>
  <c r="V163" i="10" s="1"/>
  <c r="V105" i="10"/>
  <c r="A25" i="17"/>
  <c r="T11" i="10" s="1"/>
  <c r="T105" i="10"/>
  <c r="A25" i="16"/>
  <c r="A24" i="14"/>
  <c r="Q177" i="10" s="1"/>
  <c r="A24" i="12"/>
  <c r="O57" i="10"/>
  <c r="A24" i="9"/>
  <c r="N133" i="10"/>
  <c r="A24" i="8"/>
  <c r="M34" i="10" s="1"/>
  <c r="E34" i="10" s="1"/>
  <c r="A24" i="7"/>
  <c r="L36" i="10" s="1"/>
  <c r="A24" i="6"/>
  <c r="K55" i="10" s="1"/>
  <c r="E55" i="10" s="1"/>
  <c r="K32" i="10"/>
  <c r="A24" i="5"/>
  <c r="J6" i="10"/>
  <c r="A22" i="4"/>
  <c r="I89" i="10"/>
  <c r="A22" i="3"/>
  <c r="A22" i="2"/>
  <c r="G46" i="10"/>
  <c r="R48" i="10" l="1"/>
  <c r="R46" i="10"/>
  <c r="O176" i="10"/>
  <c r="E176" i="10" s="1"/>
  <c r="O182" i="10"/>
  <c r="G168" i="10"/>
  <c r="G166" i="10"/>
  <c r="X108" i="10"/>
  <c r="X109" i="10"/>
  <c r="E109" i="10" s="1"/>
  <c r="V164" i="10"/>
  <c r="V158" i="10"/>
  <c r="S20" i="10"/>
  <c r="S22" i="10"/>
  <c r="E22" i="10" s="1"/>
  <c r="N88" i="10"/>
  <c r="J94" i="10"/>
  <c r="J90" i="10"/>
  <c r="I35" i="10"/>
  <c r="H145" i="10"/>
  <c r="H148" i="10"/>
  <c r="A26" i="21"/>
  <c r="A26" i="20"/>
  <c r="W76" i="10"/>
  <c r="A26" i="19"/>
  <c r="V111" i="10" s="1"/>
  <c r="V135" i="10"/>
  <c r="A26" i="17"/>
  <c r="T71" i="10" s="1"/>
  <c r="A26" i="16"/>
  <c r="S117" i="10" s="1"/>
  <c r="R134" i="10"/>
  <c r="A25" i="14"/>
  <c r="Q13" i="10" s="1"/>
  <c r="A25" i="12"/>
  <c r="O147" i="10"/>
  <c r="A25" i="9"/>
  <c r="A25" i="8"/>
  <c r="M115" i="10" s="1"/>
  <c r="E115" i="10" s="1"/>
  <c r="A25" i="7"/>
  <c r="L24" i="10"/>
  <c r="A25" i="6"/>
  <c r="K41" i="10"/>
  <c r="A25" i="5"/>
  <c r="J70" i="10" s="1"/>
  <c r="J79" i="10"/>
  <c r="A23" i="4"/>
  <c r="A23" i="3"/>
  <c r="H114" i="10" s="1"/>
  <c r="H120" i="10"/>
  <c r="A23" i="2"/>
  <c r="G130" i="10"/>
  <c r="E130" i="10" s="1"/>
  <c r="R148" i="10" l="1"/>
  <c r="R150" i="10"/>
  <c r="X188" i="10"/>
  <c r="X194" i="10"/>
  <c r="V110" i="10"/>
  <c r="O83" i="10"/>
  <c r="N117" i="10"/>
  <c r="N116" i="10"/>
  <c r="L185" i="10"/>
  <c r="L191" i="10"/>
  <c r="K36" i="10"/>
  <c r="J72" i="10"/>
  <c r="J69" i="10"/>
  <c r="I94" i="10"/>
  <c r="I90" i="10"/>
  <c r="W7" i="10"/>
  <c r="W11" i="10"/>
  <c r="A27" i="21"/>
  <c r="X158" i="10"/>
  <c r="E158" i="10" s="1"/>
  <c r="A27" i="19"/>
  <c r="A27" i="17"/>
  <c r="T56" i="10"/>
  <c r="A27" i="16"/>
  <c r="S92" i="10"/>
  <c r="A26" i="14"/>
  <c r="A26" i="12"/>
  <c r="A26" i="9"/>
  <c r="N92" i="10"/>
  <c r="A26" i="8"/>
  <c r="M180" i="10" s="1"/>
  <c r="M88" i="10"/>
  <c r="A26" i="7"/>
  <c r="L193" i="10" s="1"/>
  <c r="L156" i="10"/>
  <c r="A26" i="6"/>
  <c r="K24" i="10"/>
  <c r="A26" i="5"/>
  <c r="J105" i="10" s="1"/>
  <c r="J52" i="10"/>
  <c r="A24" i="4"/>
  <c r="I96" i="10" s="1"/>
  <c r="I79" i="10"/>
  <c r="A24" i="3"/>
  <c r="H90" i="10"/>
  <c r="A24" i="2"/>
  <c r="R82" i="10" l="1"/>
  <c r="E82" i="10" s="1"/>
  <c r="R80" i="10"/>
  <c r="E80" i="10" s="1"/>
  <c r="N111" i="10"/>
  <c r="N112" i="10"/>
  <c r="G184" i="10"/>
  <c r="G181" i="10"/>
  <c r="T86" i="10"/>
  <c r="X68" i="10"/>
  <c r="X70" i="10"/>
  <c r="V35" i="10"/>
  <c r="V36" i="10"/>
  <c r="S173" i="10"/>
  <c r="Q190" i="10"/>
  <c r="Q196" i="10"/>
  <c r="L189" i="10"/>
  <c r="L195" i="10"/>
  <c r="K174" i="10"/>
  <c r="K173" i="10"/>
  <c r="H35" i="10"/>
  <c r="A28" i="21"/>
  <c r="X10" i="10" s="1"/>
  <c r="A28" i="19"/>
  <c r="V170" i="10" s="1"/>
  <c r="V30" i="10"/>
  <c r="E30" i="10" s="1"/>
  <c r="A28" i="17"/>
  <c r="T29" i="10" s="1"/>
  <c r="A28" i="16"/>
  <c r="S134" i="10"/>
  <c r="R142" i="10"/>
  <c r="E142" i="10" s="1"/>
  <c r="R164" i="10"/>
  <c r="A27" i="14"/>
  <c r="Q161" i="10"/>
  <c r="A27" i="12"/>
  <c r="A27" i="9"/>
  <c r="N48" i="10" s="1"/>
  <c r="N87" i="10"/>
  <c r="A27" i="8"/>
  <c r="M159" i="10" s="1"/>
  <c r="A27" i="7"/>
  <c r="A27" i="6"/>
  <c r="A27" i="5"/>
  <c r="J200" i="10" s="1"/>
  <c r="J83" i="10"/>
  <c r="A25" i="4"/>
  <c r="A25" i="3"/>
  <c r="A25" i="2"/>
  <c r="G146" i="10"/>
  <c r="H178" i="10" l="1"/>
  <c r="G190" i="10"/>
  <c r="R149" i="10"/>
  <c r="V173" i="10"/>
  <c r="S89" i="10"/>
  <c r="S88" i="10"/>
  <c r="Q193" i="10"/>
  <c r="Q200" i="10"/>
  <c r="O35" i="10"/>
  <c r="E35" i="10" s="1"/>
  <c r="A28" i="8"/>
  <c r="M58" i="10" s="1"/>
  <c r="M144" i="10"/>
  <c r="K198" i="10"/>
  <c r="J194" i="10"/>
  <c r="J201" i="10"/>
  <c r="I110" i="10"/>
  <c r="I108" i="10"/>
  <c r="E108" i="10" s="1"/>
  <c r="A29" i="21"/>
  <c r="A29" i="19"/>
  <c r="V206" i="10" s="1"/>
  <c r="V134" i="10"/>
  <c r="E134" i="10" s="1"/>
  <c r="A29" i="17"/>
  <c r="A29" i="16"/>
  <c r="S48" i="10" s="1"/>
  <c r="E48" i="10" s="1"/>
  <c r="A28" i="14"/>
  <c r="A28" i="12"/>
  <c r="A28" i="9"/>
  <c r="N72" i="10" s="1"/>
  <c r="M43" i="10"/>
  <c r="A28" i="7"/>
  <c r="L57" i="10" s="1"/>
  <c r="A28" i="6"/>
  <c r="K163" i="10"/>
  <c r="A28" i="5"/>
  <c r="J202" i="10" s="1"/>
  <c r="J166" i="10"/>
  <c r="A26" i="4"/>
  <c r="I13" i="10" s="1"/>
  <c r="I86" i="10"/>
  <c r="A26" i="3"/>
  <c r="H137" i="10"/>
  <c r="A26" i="2"/>
  <c r="G153" i="10"/>
  <c r="E153" i="10" s="1"/>
  <c r="R212" i="10" l="1"/>
  <c r="O149" i="10"/>
  <c r="O151" i="10"/>
  <c r="G197" i="10"/>
  <c r="G195" i="10"/>
  <c r="T159" i="10"/>
  <c r="T161" i="10"/>
  <c r="E161" i="10" s="1"/>
  <c r="X138" i="10"/>
  <c r="V209" i="10"/>
  <c r="Q23" i="10"/>
  <c r="N70" i="10"/>
  <c r="N40" i="10"/>
  <c r="A29" i="8"/>
  <c r="J195" i="10"/>
  <c r="J207" i="10"/>
  <c r="A30" i="21"/>
  <c r="X119" i="10" s="1"/>
  <c r="X116" i="10"/>
  <c r="A30" i="19"/>
  <c r="V215" i="10" s="1"/>
  <c r="A30" i="17"/>
  <c r="A30" i="16"/>
  <c r="R205" i="10"/>
  <c r="A29" i="14"/>
  <c r="Q14" i="10"/>
  <c r="A29" i="12"/>
  <c r="A29" i="9"/>
  <c r="M16" i="10"/>
  <c r="A29" i="7"/>
  <c r="L42" i="10"/>
  <c r="E42" i="10" s="1"/>
  <c r="A29" i="6"/>
  <c r="A29" i="5"/>
  <c r="J170" i="10"/>
  <c r="E170" i="10" s="1"/>
  <c r="A27" i="4"/>
  <c r="I58" i="10" s="1"/>
  <c r="E58" i="10" s="1"/>
  <c r="A27" i="3"/>
  <c r="H27" i="10"/>
  <c r="A27" i="2"/>
  <c r="G23" i="10" s="1"/>
  <c r="G162" i="10"/>
  <c r="A30" i="8" l="1"/>
  <c r="H182" i="10"/>
  <c r="H187" i="10"/>
  <c r="R201" i="10"/>
  <c r="R204" i="10"/>
  <c r="X117" i="10"/>
  <c r="V216" i="10"/>
  <c r="S71" i="10"/>
  <c r="E71" i="10" s="1"/>
  <c r="S72" i="10"/>
  <c r="Q207" i="10"/>
  <c r="Q213" i="10"/>
  <c r="O122" i="10"/>
  <c r="O121" i="10"/>
  <c r="L49" i="10"/>
  <c r="K40" i="10"/>
  <c r="K68" i="10"/>
  <c r="J49" i="10"/>
  <c r="E49" i="10" s="1"/>
  <c r="A31" i="21"/>
  <c r="X190" i="10" s="1"/>
  <c r="X91" i="10"/>
  <c r="A31" i="19"/>
  <c r="V162" i="10" s="1"/>
  <c r="A31" i="17"/>
  <c r="T75" i="10" s="1"/>
  <c r="T182" i="10"/>
  <c r="A31" i="16"/>
  <c r="S29" i="10" s="1"/>
  <c r="E29" i="10" s="1"/>
  <c r="S56" i="10"/>
  <c r="E56" i="10" s="1"/>
  <c r="R81" i="10"/>
  <c r="E81" i="10" s="1"/>
  <c r="R173" i="10"/>
  <c r="A30" i="14"/>
  <c r="Q41" i="10" s="1"/>
  <c r="Q178" i="10"/>
  <c r="A30" i="12"/>
  <c r="O98" i="10"/>
  <c r="A30" i="9"/>
  <c r="M87" i="10"/>
  <c r="A30" i="7"/>
  <c r="L95" i="10" s="1"/>
  <c r="E95" i="10" s="1"/>
  <c r="A30" i="6"/>
  <c r="K51" i="10"/>
  <c r="A30" i="5"/>
  <c r="J13" i="10" s="1"/>
  <c r="A28" i="4"/>
  <c r="I43" i="10"/>
  <c r="A28" i="3"/>
  <c r="H151" i="10"/>
  <c r="A28" i="2"/>
  <c r="M111" i="10" l="1"/>
  <c r="M112" i="10"/>
  <c r="A31" i="8"/>
  <c r="G36" i="10"/>
  <c r="R86" i="10"/>
  <c r="X183" i="10"/>
  <c r="X189" i="10"/>
  <c r="V156" i="10"/>
  <c r="V157" i="10"/>
  <c r="O181" i="10"/>
  <c r="O165" i="10"/>
  <c r="K20" i="10"/>
  <c r="I145" i="10"/>
  <c r="I148" i="10"/>
  <c r="H75" i="10"/>
  <c r="H73" i="10"/>
  <c r="A32" i="21"/>
  <c r="X168" i="10"/>
  <c r="A32" i="19"/>
  <c r="V16" i="10" s="1"/>
  <c r="V184" i="10"/>
  <c r="A32" i="17"/>
  <c r="T60" i="10"/>
  <c r="A32" i="16"/>
  <c r="A31" i="14"/>
  <c r="Q149" i="10" s="1"/>
  <c r="Q32" i="10"/>
  <c r="A31" i="12"/>
  <c r="O145" i="10"/>
  <c r="A31" i="9"/>
  <c r="N66" i="10" s="1"/>
  <c r="A31" i="7"/>
  <c r="L78" i="10"/>
  <c r="A31" i="6"/>
  <c r="K11" i="10"/>
  <c r="A31" i="5"/>
  <c r="J171" i="10" s="1"/>
  <c r="A29" i="4"/>
  <c r="I120" i="10"/>
  <c r="E120" i="10" s="1"/>
  <c r="A29" i="3"/>
  <c r="H205" i="10" s="1"/>
  <c r="H60" i="10"/>
  <c r="A29" i="2"/>
  <c r="G24" i="10"/>
  <c r="R219" i="10" l="1"/>
  <c r="R234" i="10"/>
  <c r="X197" i="10"/>
  <c r="X203" i="10"/>
  <c r="M203" i="10"/>
  <c r="M201" i="10"/>
  <c r="A32" i="8"/>
  <c r="M227" i="10" s="1"/>
  <c r="G211" i="10"/>
  <c r="G209" i="10"/>
  <c r="S70" i="10"/>
  <c r="S40" i="10"/>
  <c r="O200" i="10"/>
  <c r="N64" i="10"/>
  <c r="N63" i="10"/>
  <c r="M221" i="10"/>
  <c r="M229" i="10"/>
  <c r="J174" i="10"/>
  <c r="J173" i="10"/>
  <c r="I206" i="10"/>
  <c r="I212" i="10"/>
  <c r="H202" i="10"/>
  <c r="H208" i="10"/>
  <c r="A33" i="21"/>
  <c r="X8" i="10" s="1"/>
  <c r="X171" i="10"/>
  <c r="A33" i="19"/>
  <c r="V10" i="10"/>
  <c r="A33" i="17"/>
  <c r="A33" i="16"/>
  <c r="S66" i="10"/>
  <c r="R194" i="10"/>
  <c r="E194" i="10" s="1"/>
  <c r="A32" i="14"/>
  <c r="Q132" i="10"/>
  <c r="A32" i="12"/>
  <c r="O191" i="10" s="1"/>
  <c r="O187" i="10"/>
  <c r="A32" i="9"/>
  <c r="N54" i="10"/>
  <c r="A33" i="8"/>
  <c r="M223" i="10" s="1"/>
  <c r="M198" i="10"/>
  <c r="A32" i="7"/>
  <c r="L188" i="10"/>
  <c r="A32" i="6"/>
  <c r="A32" i="5"/>
  <c r="A30" i="4"/>
  <c r="I177" i="10"/>
  <c r="E177" i="10" s="1"/>
  <c r="A30" i="3"/>
  <c r="H174" i="10"/>
  <c r="A30" i="2"/>
  <c r="R43" i="10" l="1"/>
  <c r="E43" i="10" s="1"/>
  <c r="R44" i="10"/>
  <c r="V232" i="10"/>
  <c r="V230" i="10"/>
  <c r="G213" i="10"/>
  <c r="T164" i="10"/>
  <c r="E164" i="10" s="1"/>
  <c r="T163" i="10"/>
  <c r="E163" i="10" s="1"/>
  <c r="S36" i="10"/>
  <c r="Q183" i="10"/>
  <c r="Q189" i="10"/>
  <c r="O192" i="10"/>
  <c r="O166" i="10"/>
  <c r="K220" i="10"/>
  <c r="K206" i="10"/>
  <c r="J36" i="10"/>
  <c r="A31" i="4"/>
  <c r="A32" i="4" s="1"/>
  <c r="I32" i="10" s="1"/>
  <c r="I218" i="10"/>
  <c r="H209" i="10"/>
  <c r="H214" i="10"/>
  <c r="A34" i="21"/>
  <c r="X50" i="10" s="1"/>
  <c r="E50" i="10" s="1"/>
  <c r="X4" i="10"/>
  <c r="A34" i="19"/>
  <c r="V203" i="10" s="1"/>
  <c r="V196" i="10"/>
  <c r="A34" i="17"/>
  <c r="T106" i="10" s="1"/>
  <c r="E106" i="10" s="1"/>
  <c r="T135" i="10"/>
  <c r="A34" i="16"/>
  <c r="S24" i="10"/>
  <c r="R11" i="10"/>
  <c r="A33" i="14"/>
  <c r="Q168" i="10"/>
  <c r="A33" i="12"/>
  <c r="O185" i="10"/>
  <c r="A33" i="9"/>
  <c r="A34" i="8"/>
  <c r="M212" i="10" s="1"/>
  <c r="M195" i="10"/>
  <c r="E195" i="10" s="1"/>
  <c r="A33" i="7"/>
  <c r="L16" i="10"/>
  <c r="E16" i="10" s="1"/>
  <c r="A33" i="6"/>
  <c r="K197" i="10"/>
  <c r="A33" i="5"/>
  <c r="J24" i="10"/>
  <c r="I189" i="10"/>
  <c r="A31" i="3"/>
  <c r="H181" i="10"/>
  <c r="A31" i="2"/>
  <c r="G180" i="10"/>
  <c r="E24" i="10" l="1"/>
  <c r="O111" i="10"/>
  <c r="O112" i="10"/>
  <c r="H224" i="10"/>
  <c r="H222" i="10"/>
  <c r="G221" i="10"/>
  <c r="G219" i="10"/>
  <c r="V197" i="10"/>
  <c r="V202" i="10"/>
  <c r="A35" i="16"/>
  <c r="S144" i="10"/>
  <c r="Q181" i="10"/>
  <c r="Q165" i="10"/>
  <c r="N122" i="10"/>
  <c r="M211" i="10"/>
  <c r="M205" i="10"/>
  <c r="L112" i="10"/>
  <c r="K180" i="10"/>
  <c r="E180" i="10" s="1"/>
  <c r="K181" i="10"/>
  <c r="I214" i="10"/>
  <c r="I222" i="10"/>
  <c r="H191" i="10"/>
  <c r="H216" i="10"/>
  <c r="A35" i="21"/>
  <c r="X234" i="10" s="1"/>
  <c r="X36" i="10"/>
  <c r="E36" i="10" s="1"/>
  <c r="A35" i="19"/>
  <c r="V171" i="10"/>
  <c r="A35" i="17"/>
  <c r="T85" i="10"/>
  <c r="A36" i="16"/>
  <c r="S69" i="10"/>
  <c r="R216" i="10"/>
  <c r="R7" i="10"/>
  <c r="A34" i="14"/>
  <c r="Q145" i="10"/>
  <c r="A34" i="12"/>
  <c r="O233" i="10" s="1"/>
  <c r="O87" i="10"/>
  <c r="A34" i="9"/>
  <c r="N98" i="10"/>
  <c r="E98" i="10" s="1"/>
  <c r="A35" i="8"/>
  <c r="M70" i="10" s="1"/>
  <c r="A34" i="7"/>
  <c r="L89" i="10"/>
  <c r="E89" i="10" s="1"/>
  <c r="A34" i="6"/>
  <c r="A34" i="5"/>
  <c r="J46" i="10"/>
  <c r="E46" i="10" s="1"/>
  <c r="A33" i="4"/>
  <c r="I23" i="10"/>
  <c r="A32" i="2"/>
  <c r="E112" i="10" l="1"/>
  <c r="A36" i="17"/>
  <c r="T7" i="10"/>
  <c r="G182" i="10"/>
  <c r="E182" i="10" s="1"/>
  <c r="G187" i="10"/>
  <c r="T23" i="10"/>
  <c r="R226" i="10"/>
  <c r="R232" i="10"/>
  <c r="V23" i="10"/>
  <c r="S234" i="10"/>
  <c r="S246" i="10"/>
  <c r="S78" i="10"/>
  <c r="S76" i="10"/>
  <c r="A35" i="14"/>
  <c r="Q144" i="10"/>
  <c r="O222" i="10"/>
  <c r="O230" i="10"/>
  <c r="N181" i="10"/>
  <c r="N165" i="10"/>
  <c r="M72" i="10"/>
  <c r="M69" i="10"/>
  <c r="L196" i="10"/>
  <c r="L183" i="10"/>
  <c r="K94" i="10"/>
  <c r="K90" i="10"/>
  <c r="I20" i="10"/>
  <c r="E20" i="10" s="1"/>
  <c r="X202" i="10"/>
  <c r="E202" i="10" s="1"/>
  <c r="X228" i="10"/>
  <c r="A36" i="19"/>
  <c r="V14" i="10"/>
  <c r="A37" i="17"/>
  <c r="T231" i="10" s="1"/>
  <c r="T14" i="10"/>
  <c r="A37" i="16"/>
  <c r="S149" i="10" s="1"/>
  <c r="E149" i="10" s="1"/>
  <c r="R245" i="10"/>
  <c r="R200" i="10"/>
  <c r="A36" i="14"/>
  <c r="Q72" i="10"/>
  <c r="A35" i="12"/>
  <c r="O193" i="10"/>
  <c r="E193" i="10" s="1"/>
  <c r="A35" i="9"/>
  <c r="N145" i="10"/>
  <c r="A36" i="8"/>
  <c r="M52" i="10"/>
  <c r="A35" i="7"/>
  <c r="L8" i="10" s="1"/>
  <c r="E8" i="10" s="1"/>
  <c r="L169" i="10"/>
  <c r="A35" i="6"/>
  <c r="K79" i="10"/>
  <c r="A35" i="5"/>
  <c r="J133" i="10" s="1"/>
  <c r="J27" i="10"/>
  <c r="A34" i="4"/>
  <c r="I11" i="10"/>
  <c r="A33" i="2"/>
  <c r="G13" i="10" s="1"/>
  <c r="G151" i="10"/>
  <c r="O40" i="10" l="1"/>
  <c r="O72" i="10"/>
  <c r="N198" i="10"/>
  <c r="E198" i="10" s="1"/>
  <c r="N201" i="10"/>
  <c r="R236" i="10"/>
  <c r="R241" i="10"/>
  <c r="V90" i="10"/>
  <c r="Q117" i="10"/>
  <c r="E117" i="10" s="1"/>
  <c r="Q116" i="10"/>
  <c r="Q88" i="10"/>
  <c r="M162" i="10"/>
  <c r="M171" i="10"/>
  <c r="E171" i="10" s="1"/>
  <c r="K78" i="10"/>
  <c r="K76" i="10"/>
  <c r="J137" i="10"/>
  <c r="J132" i="10"/>
  <c r="I40" i="10"/>
  <c r="I68" i="10"/>
  <c r="E68" i="10" s="1"/>
  <c r="A37" i="19"/>
  <c r="V190" i="10" s="1"/>
  <c r="E190" i="10" s="1"/>
  <c r="V73" i="10"/>
  <c r="A38" i="17"/>
  <c r="T204" i="10"/>
  <c r="A38" i="16"/>
  <c r="S132" i="10"/>
  <c r="R207" i="10"/>
  <c r="E207" i="10" s="1"/>
  <c r="A37" i="14"/>
  <c r="Q92" i="10"/>
  <c r="E92" i="10" s="1"/>
  <c r="A36" i="12"/>
  <c r="O41" i="10" s="1"/>
  <c r="O66" i="10"/>
  <c r="A36" i="9"/>
  <c r="A37" i="8"/>
  <c r="M246" i="10" s="1"/>
  <c r="M133" i="10"/>
  <c r="A36" i="7"/>
  <c r="L150" i="10" s="1"/>
  <c r="E150" i="10" s="1"/>
  <c r="L4" i="10"/>
  <c r="E4" i="10" s="1"/>
  <c r="A36" i="6"/>
  <c r="A36" i="5"/>
  <c r="J240" i="10" s="1"/>
  <c r="J110" i="10"/>
  <c r="A35" i="4"/>
  <c r="I51" i="10"/>
  <c r="E51" i="10" s="1"/>
  <c r="A34" i="2"/>
  <c r="E40" i="10" l="1"/>
  <c r="R65" i="10"/>
  <c r="E65" i="10" s="1"/>
  <c r="R67" i="10"/>
  <c r="E67" i="10" s="1"/>
  <c r="G174" i="10"/>
  <c r="E174" i="10" s="1"/>
  <c r="G178" i="10"/>
  <c r="E178" i="10" s="1"/>
  <c r="T156" i="10"/>
  <c r="T162" i="10"/>
  <c r="E162" i="10" s="1"/>
  <c r="V183" i="10"/>
  <c r="V189" i="10"/>
  <c r="E189" i="10" s="1"/>
  <c r="S242" i="10"/>
  <c r="S251" i="10"/>
  <c r="E251" i="10" s="1"/>
  <c r="Q250" i="10"/>
  <c r="M233" i="10"/>
  <c r="M245" i="10"/>
  <c r="L148" i="10"/>
  <c r="L139" i="10"/>
  <c r="J247" i="10"/>
  <c r="I83" i="10"/>
  <c r="E83" i="10" s="1"/>
  <c r="I85" i="10"/>
  <c r="A38" i="19"/>
  <c r="V168" i="10"/>
  <c r="E168" i="10" s="1"/>
  <c r="A39" i="17"/>
  <c r="T184" i="10"/>
  <c r="A39" i="16"/>
  <c r="S211" i="10"/>
  <c r="R5" i="10"/>
  <c r="A38" i="14"/>
  <c r="Q10" i="10" s="1"/>
  <c r="E10" i="10" s="1"/>
  <c r="A37" i="12"/>
  <c r="O245" i="10" s="1"/>
  <c r="O32" i="10"/>
  <c r="A37" i="9"/>
  <c r="N27" i="10"/>
  <c r="E27" i="10" s="1"/>
  <c r="A38" i="8"/>
  <c r="A37" i="7"/>
  <c r="A37" i="6"/>
  <c r="A37" i="5"/>
  <c r="A35" i="2"/>
  <c r="G137" i="10"/>
  <c r="T244" i="10" l="1"/>
  <c r="T254" i="10"/>
  <c r="V78" i="10"/>
  <c r="E78" i="10" s="1"/>
  <c r="V76" i="10"/>
  <c r="E76" i="10" s="1"/>
  <c r="S23" i="10"/>
  <c r="E23" i="10" s="1"/>
  <c r="O232" i="10"/>
  <c r="O244" i="10"/>
  <c r="N196" i="10"/>
  <c r="E196" i="10" s="1"/>
  <c r="N183" i="10"/>
  <c r="E183" i="10" s="1"/>
  <c r="M181" i="10"/>
  <c r="E181" i="10" s="1"/>
  <c r="M165" i="10"/>
  <c r="E165" i="10" s="1"/>
  <c r="L90" i="10"/>
  <c r="K240" i="10"/>
  <c r="K237" i="10"/>
  <c r="G90" i="10"/>
  <c r="G114" i="10"/>
  <c r="A39" i="19"/>
  <c r="V253" i="10" s="1"/>
  <c r="E253" i="10" s="1"/>
  <c r="V69" i="10"/>
  <c r="A40" i="17"/>
  <c r="T214" i="10"/>
  <c r="E214" i="10" s="1"/>
  <c r="A40" i="16"/>
  <c r="S14" i="10"/>
  <c r="E14" i="10" s="1"/>
  <c r="R6" i="10"/>
  <c r="A39" i="14"/>
  <c r="A38" i="12"/>
  <c r="O159" i="10" s="1"/>
  <c r="A38" i="9"/>
  <c r="N237" i="10" s="1"/>
  <c r="N169" i="10"/>
  <c r="E169" i="10" s="1"/>
  <c r="A39" i="8"/>
  <c r="M145" i="10"/>
  <c r="E145" i="10" s="1"/>
  <c r="A38" i="7"/>
  <c r="L159" i="10" s="1"/>
  <c r="L79" i="10"/>
  <c r="A38" i="6"/>
  <c r="K13" i="10" s="1"/>
  <c r="E13" i="10" s="1"/>
  <c r="A38" i="5"/>
  <c r="R132" i="10" l="1"/>
  <c r="R133" i="10"/>
  <c r="M93" i="10"/>
  <c r="M94" i="10"/>
  <c r="T249" i="10"/>
  <c r="T259" i="10"/>
  <c r="V243" i="10"/>
  <c r="V252" i="10"/>
  <c r="S156" i="10"/>
  <c r="E156" i="10" s="1"/>
  <c r="S157" i="10"/>
  <c r="E157" i="10" s="1"/>
  <c r="Q248" i="10"/>
  <c r="Q217" i="10"/>
  <c r="A39" i="12"/>
  <c r="O144" i="10"/>
  <c r="N238" i="10"/>
  <c r="N236" i="10"/>
  <c r="A39" i="7"/>
  <c r="L212" i="10" s="1"/>
  <c r="L144" i="10"/>
  <c r="J237" i="10"/>
  <c r="J249" i="10"/>
  <c r="A40" i="19"/>
  <c r="V258" i="10" s="1"/>
  <c r="V212" i="10"/>
  <c r="A41" i="17"/>
  <c r="T223" i="10"/>
  <c r="E223" i="10" s="1"/>
  <c r="A41" i="16"/>
  <c r="S184" i="10"/>
  <c r="E184" i="10" s="1"/>
  <c r="R62" i="10"/>
  <c r="E62" i="10" s="1"/>
  <c r="A40" i="14"/>
  <c r="Q222" i="10"/>
  <c r="E222" i="10" s="1"/>
  <c r="A40" i="12"/>
  <c r="A39" i="9"/>
  <c r="N209" i="10"/>
  <c r="A40" i="8"/>
  <c r="M5" i="10" s="1"/>
  <c r="A39" i="6"/>
  <c r="A39" i="5"/>
  <c r="J208" i="10"/>
  <c r="E208" i="10" s="1"/>
  <c r="E249" i="10" l="1"/>
  <c r="A40" i="7"/>
  <c r="L260" i="10" s="1"/>
  <c r="J235" i="10"/>
  <c r="J243" i="10"/>
  <c r="E243" i="10" s="1"/>
  <c r="T192" i="10"/>
  <c r="T191" i="10"/>
  <c r="R64" i="10"/>
  <c r="R66" i="10"/>
  <c r="V247" i="10"/>
  <c r="E247" i="10" s="1"/>
  <c r="V256" i="10"/>
  <c r="S268" i="10"/>
  <c r="Q148" i="10"/>
  <c r="Q139" i="10"/>
  <c r="O85" i="10"/>
  <c r="E85" i="10" s="1"/>
  <c r="O86" i="10"/>
  <c r="E86" i="10" s="1"/>
  <c r="O246" i="10"/>
  <c r="E246" i="10" s="1"/>
  <c r="O255" i="10"/>
  <c r="N200" i="10"/>
  <c r="L250" i="10"/>
  <c r="E250" i="10" s="1"/>
  <c r="L258" i="10"/>
  <c r="L211" i="10"/>
  <c r="L205" i="10"/>
  <c r="A41" i="19"/>
  <c r="V5" i="10" s="1"/>
  <c r="V221" i="10"/>
  <c r="E221" i="10" s="1"/>
  <c r="A42" i="17"/>
  <c r="T185" i="10"/>
  <c r="A42" i="16"/>
  <c r="S11" i="10" s="1"/>
  <c r="S229" i="10"/>
  <c r="R114" i="10"/>
  <c r="E114" i="10" s="1"/>
  <c r="R54" i="10"/>
  <c r="E54" i="10" s="1"/>
  <c r="A41" i="14"/>
  <c r="A41" i="12"/>
  <c r="O70" i="10"/>
  <c r="E70" i="10" s="1"/>
  <c r="A40" i="9"/>
  <c r="N191" i="10" s="1"/>
  <c r="N187" i="10"/>
  <c r="A41" i="8"/>
  <c r="M263" i="10" s="1"/>
  <c r="M6" i="10"/>
  <c r="A41" i="7"/>
  <c r="A40" i="6"/>
  <c r="A40" i="5"/>
  <c r="J121" i="10" s="1"/>
  <c r="L93" i="10" l="1"/>
  <c r="L94" i="10"/>
  <c r="T111" i="10"/>
  <c r="E111" i="10" s="1"/>
  <c r="R121" i="10"/>
  <c r="Q211" i="10"/>
  <c r="Q205" i="10"/>
  <c r="O201" i="10"/>
  <c r="E201" i="10" s="1"/>
  <c r="O204" i="10"/>
  <c r="E204" i="10" s="1"/>
  <c r="N192" i="10"/>
  <c r="N166" i="10"/>
  <c r="M265" i="10"/>
  <c r="M270" i="10"/>
  <c r="K245" i="10"/>
  <c r="E245" i="10" s="1"/>
  <c r="K254" i="10"/>
  <c r="J119" i="10"/>
  <c r="A42" i="19"/>
  <c r="V101" i="10" s="1"/>
  <c r="E101" i="10" s="1"/>
  <c r="V6" i="10"/>
  <c r="A43" i="17"/>
  <c r="A43" i="16"/>
  <c r="S254" i="10" s="1"/>
  <c r="S7" i="10"/>
  <c r="R135" i="10"/>
  <c r="E135" i="10" s="1"/>
  <c r="R105" i="10"/>
  <c r="E105" i="10" s="1"/>
  <c r="A42" i="14"/>
  <c r="Q241" i="10" s="1"/>
  <c r="A42" i="12"/>
  <c r="O248" i="10" s="1"/>
  <c r="E248" i="10" s="1"/>
  <c r="O173" i="10"/>
  <c r="E173" i="10" s="1"/>
  <c r="A41" i="9"/>
  <c r="N261" i="10" s="1"/>
  <c r="N185" i="10"/>
  <c r="A42" i="8"/>
  <c r="M59" i="10" s="1"/>
  <c r="E59" i="10" s="1"/>
  <c r="M231" i="10"/>
  <c r="E231" i="10" s="1"/>
  <c r="A42" i="7"/>
  <c r="L87" i="10" s="1"/>
  <c r="E87" i="10" s="1"/>
  <c r="A41" i="6"/>
  <c r="K93" i="10" s="1"/>
  <c r="K216" i="10"/>
  <c r="E216" i="10" s="1"/>
  <c r="A41" i="5"/>
  <c r="J99" i="10"/>
  <c r="R159" i="10" l="1"/>
  <c r="V261" i="10"/>
  <c r="V265" i="10"/>
  <c r="E265" i="10" s="1"/>
  <c r="O254" i="10"/>
  <c r="E254" i="10" s="1"/>
  <c r="O240" i="10"/>
  <c r="N258" i="10"/>
  <c r="E258" i="10" s="1"/>
  <c r="L88" i="10"/>
  <c r="E88" i="10" s="1"/>
  <c r="J75" i="10"/>
  <c r="J73" i="10"/>
  <c r="E73" i="10" s="1"/>
  <c r="R185" i="10"/>
  <c r="R192" i="10"/>
  <c r="Q206" i="10"/>
  <c r="Q255" i="10"/>
  <c r="A43" i="19"/>
  <c r="V224" i="10"/>
  <c r="E224" i="10" s="1"/>
  <c r="A44" i="17"/>
  <c r="A44" i="16"/>
  <c r="S205" i="10"/>
  <c r="A43" i="12"/>
  <c r="O266" i="10" s="1"/>
  <c r="O205" i="10"/>
  <c r="E205" i="10" s="1"/>
  <c r="A42" i="9"/>
  <c r="N228" i="10" s="1"/>
  <c r="N218" i="10"/>
  <c r="A43" i="8"/>
  <c r="M60" i="10" s="1"/>
  <c r="M44" i="10"/>
  <c r="E44" i="10" s="1"/>
  <c r="A43" i="7"/>
  <c r="L268" i="10" s="1"/>
  <c r="L72" i="10"/>
  <c r="A42" i="6"/>
  <c r="A42" i="5"/>
  <c r="J60" i="10"/>
  <c r="E60" i="10" l="1"/>
  <c r="R191" i="10"/>
  <c r="R151" i="10"/>
  <c r="E151" i="10" s="1"/>
  <c r="T226" i="10"/>
  <c r="T232" i="10"/>
  <c r="E232" i="10" s="1"/>
  <c r="V217" i="10"/>
  <c r="V262" i="10"/>
  <c r="S256" i="10"/>
  <c r="E256" i="10" s="1"/>
  <c r="S261" i="10"/>
  <c r="E261" i="10" s="1"/>
  <c r="O257" i="10"/>
  <c r="E257" i="10" s="1"/>
  <c r="O263" i="10"/>
  <c r="N229" i="10"/>
  <c r="N220" i="10"/>
  <c r="L262" i="10"/>
  <c r="E262" i="10" s="1"/>
  <c r="L266" i="10"/>
  <c r="E266" i="10" s="1"/>
  <c r="K72" i="10"/>
  <c r="E72" i="10" s="1"/>
  <c r="K69" i="10"/>
  <c r="E69" i="10" s="1"/>
  <c r="J263" i="10"/>
  <c r="E263" i="10" s="1"/>
  <c r="J267" i="10"/>
  <c r="A44" i="19"/>
  <c r="A45" i="17"/>
  <c r="T217" i="10" s="1"/>
  <c r="E217" i="10" s="1"/>
  <c r="T200" i="10"/>
  <c r="A45" i="16"/>
  <c r="S213" i="10"/>
  <c r="E213" i="10" s="1"/>
  <c r="A44" i="12"/>
  <c r="O133" i="10" s="1"/>
  <c r="E133" i="10" s="1"/>
  <c r="O215" i="10"/>
  <c r="E215" i="10" s="1"/>
  <c r="A43" i="9"/>
  <c r="N267" i="10" s="1"/>
  <c r="N203" i="10"/>
  <c r="A44" i="8"/>
  <c r="M252" i="10" s="1"/>
  <c r="E252" i="10" s="1"/>
  <c r="M57" i="10"/>
  <c r="E57" i="10" s="1"/>
  <c r="A44" i="7"/>
  <c r="L228" i="10" s="1"/>
  <c r="E228" i="10" s="1"/>
  <c r="L226" i="10"/>
  <c r="E226" i="10" s="1"/>
  <c r="A43" i="6"/>
  <c r="K5" i="10" s="1"/>
  <c r="K52" i="10"/>
  <c r="A43" i="5"/>
  <c r="J123" i="10" s="1"/>
  <c r="E123" i="10" s="1"/>
  <c r="J227" i="10"/>
  <c r="E227" i="10" s="1"/>
  <c r="V260" i="10" l="1"/>
  <c r="V242" i="10"/>
  <c r="S192" i="10"/>
  <c r="S166" i="10"/>
  <c r="O137" i="10"/>
  <c r="E137" i="10" s="1"/>
  <c r="O132" i="10"/>
  <c r="E132" i="10" s="1"/>
  <c r="N259" i="10"/>
  <c r="E259" i="10" s="1"/>
  <c r="N264" i="10"/>
  <c r="M255" i="10"/>
  <c r="E255" i="10" s="1"/>
  <c r="M241" i="10"/>
  <c r="E241" i="10" s="1"/>
  <c r="L229" i="10"/>
  <c r="E229" i="10" s="1"/>
  <c r="L220" i="10"/>
  <c r="T220" i="10"/>
  <c r="T260" i="10"/>
  <c r="E260" i="10" s="1"/>
  <c r="A45" i="19"/>
  <c r="V220" i="10"/>
  <c r="A46" i="16"/>
  <c r="S185" i="10"/>
  <c r="A45" i="12"/>
  <c r="O110" i="10"/>
  <c r="E110" i="10" s="1"/>
  <c r="A44" i="9"/>
  <c r="N219" i="10"/>
  <c r="E219" i="10" s="1"/>
  <c r="A45" i="8"/>
  <c r="M237" i="10" s="1"/>
  <c r="M206" i="10"/>
  <c r="A45" i="7"/>
  <c r="L52" i="10" s="1"/>
  <c r="L203" i="10"/>
  <c r="E203" i="10" s="1"/>
  <c r="A44" i="6"/>
  <c r="K230" i="10" s="1"/>
  <c r="K6" i="10"/>
  <c r="A44" i="5"/>
  <c r="J270" i="10" s="1"/>
  <c r="E270" i="10" s="1"/>
  <c r="J93" i="10"/>
  <c r="V274" i="10" l="1"/>
  <c r="V272" i="10"/>
  <c r="S148" i="10"/>
  <c r="E148" i="10" s="1"/>
  <c r="S139" i="10"/>
  <c r="E139" i="10" s="1"/>
  <c r="M238" i="10"/>
  <c r="E238" i="10" s="1"/>
  <c r="M236" i="10"/>
  <c r="J264" i="10"/>
  <c r="E264" i="10" s="1"/>
  <c r="J269" i="10"/>
  <c r="V237" i="10"/>
  <c r="V271" i="10"/>
  <c r="E271" i="10" s="1"/>
  <c r="O6" i="10"/>
  <c r="E6" i="10" s="1"/>
  <c r="O5" i="10"/>
  <c r="E5" i="10" s="1"/>
  <c r="A47" i="16"/>
  <c r="A45" i="9"/>
  <c r="N52" i="10" s="1"/>
  <c r="E52" i="10" s="1"/>
  <c r="N3" i="10"/>
  <c r="E3" i="10" s="1"/>
  <c r="A46" i="8"/>
  <c r="M96" i="10" s="1"/>
  <c r="E96" i="10" s="1"/>
  <c r="M209" i="10"/>
  <c r="E209" i="10" s="1"/>
  <c r="A46" i="7"/>
  <c r="L41" i="10" s="1"/>
  <c r="E41" i="10" s="1"/>
  <c r="A45" i="6"/>
  <c r="A45" i="5"/>
  <c r="J230" i="10"/>
  <c r="E230" i="10" s="1"/>
  <c r="S138" i="10" l="1"/>
  <c r="E138" i="10" s="1"/>
  <c r="K269" i="10"/>
  <c r="E269" i="10" s="1"/>
  <c r="A48" i="16"/>
  <c r="S116" i="10"/>
  <c r="E116" i="10" s="1"/>
  <c r="A46" i="9"/>
  <c r="N211" i="10" s="1"/>
  <c r="A47" i="8"/>
  <c r="A47" i="7"/>
  <c r="L236" i="10" s="1"/>
  <c r="E236" i="10" s="1"/>
  <c r="L32" i="10"/>
  <c r="E32" i="10" s="1"/>
  <c r="A46" i="6"/>
  <c r="K235" i="10"/>
  <c r="E235" i="10" s="1"/>
  <c r="A46" i="5"/>
  <c r="J218" i="10" s="1"/>
  <c r="E218" i="10" s="1"/>
  <c r="J63" i="10"/>
  <c r="E63" i="10" s="1"/>
  <c r="S273" i="10" l="1"/>
  <c r="S275" i="10"/>
  <c r="N212" i="10"/>
  <c r="M200" i="10"/>
  <c r="E200" i="10" s="1"/>
  <c r="L240" i="10"/>
  <c r="L237" i="10"/>
  <c r="E237" i="10" s="1"/>
  <c r="K146" i="10"/>
  <c r="E146" i="10" s="1"/>
  <c r="K147" i="10"/>
  <c r="E147" i="10" s="1"/>
  <c r="J220" i="10"/>
  <c r="E220" i="10" s="1"/>
  <c r="J206" i="10"/>
  <c r="E206" i="10" s="1"/>
  <c r="A49" i="16"/>
  <c r="S279" i="10" s="1"/>
  <c r="E279" i="10" s="1"/>
  <c r="S240" i="10"/>
  <c r="A47" i="9"/>
  <c r="N121" i="10" s="1"/>
  <c r="E121" i="10" s="1"/>
  <c r="N188" i="10"/>
  <c r="A48" i="8"/>
  <c r="M275" i="10" s="1"/>
  <c r="M187" i="10"/>
  <c r="E187" i="10" s="1"/>
  <c r="A48" i="7"/>
  <c r="A47" i="6"/>
  <c r="K122" i="10"/>
  <c r="E122" i="10" s="1"/>
  <c r="A47" i="5"/>
  <c r="J197" i="10"/>
  <c r="E197" i="10" s="1"/>
  <c r="E275" i="10" l="1"/>
  <c r="E240" i="10"/>
  <c r="J211" i="10"/>
  <c r="E211" i="10" s="1"/>
  <c r="N119" i="10"/>
  <c r="E119" i="10" s="1"/>
  <c r="M274" i="10"/>
  <c r="E274" i="10" s="1"/>
  <c r="M277" i="10"/>
  <c r="E277" i="10" s="1"/>
  <c r="L267" i="10"/>
  <c r="E267" i="10" s="1"/>
  <c r="L272" i="10"/>
  <c r="E272" i="10" s="1"/>
  <c r="K212" i="10"/>
  <c r="S244" i="10"/>
  <c r="E244" i="10" s="1"/>
  <c r="S276" i="10"/>
  <c r="E276" i="10" s="1"/>
  <c r="J188" i="10"/>
  <c r="J212" i="10"/>
  <c r="A48" i="9"/>
  <c r="N93" i="10" s="1"/>
  <c r="E93" i="10" s="1"/>
  <c r="N99" i="10"/>
  <c r="E99" i="10" s="1"/>
  <c r="A49" i="8"/>
  <c r="M242" i="10"/>
  <c r="E242" i="10" s="1"/>
  <c r="A49" i="7"/>
  <c r="L39" i="10" s="1"/>
  <c r="E39" i="10" s="1"/>
  <c r="L233" i="10"/>
  <c r="E233" i="10" s="1"/>
  <c r="A48" i="6"/>
  <c r="K188" i="10"/>
  <c r="E212" i="10" l="1"/>
  <c r="E188" i="10"/>
  <c r="M166" i="10"/>
  <c r="E166" i="10" s="1"/>
  <c r="M191" i="10"/>
  <c r="E191" i="10" s="1"/>
  <c r="N94" i="10"/>
  <c r="E94" i="10" s="1"/>
  <c r="N90" i="10"/>
  <c r="E90" i="10" s="1"/>
  <c r="K66" i="10"/>
  <c r="E66" i="10" s="1"/>
  <c r="K64" i="10"/>
  <c r="E64" i="10" s="1"/>
  <c r="M185" i="10"/>
  <c r="E185" i="10" s="1"/>
  <c r="M192" i="10"/>
  <c r="E192" i="10" s="1"/>
  <c r="A49" i="9"/>
  <c r="N159" i="10" s="1"/>
  <c r="E159" i="10" s="1"/>
  <c r="N79" i="10"/>
  <c r="E79" i="10" s="1"/>
  <c r="A50" i="7"/>
  <c r="L28" i="10"/>
  <c r="E28" i="10" s="1"/>
  <c r="A49" i="6"/>
  <c r="A50" i="9" l="1"/>
  <c r="N144" i="10"/>
  <c r="E144" i="10" s="1"/>
  <c r="K268" i="10"/>
  <c r="E268" i="10" s="1"/>
  <c r="K273" i="10"/>
  <c r="E273" i="10" s="1"/>
  <c r="L7" i="10"/>
  <c r="E7" i="10" s="1"/>
  <c r="L11" i="10"/>
  <c r="E11" i="10" s="1"/>
  <c r="A50" i="6"/>
  <c r="K234" i="10"/>
  <c r="E234" i="10" s="1"/>
  <c r="K75" i="10" l="1"/>
  <c r="E75" i="10" s="1"/>
  <c r="K91" i="10"/>
  <c r="E91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</calcChain>
</file>

<file path=xl/sharedStrings.xml><?xml version="1.0" encoding="utf-8"?>
<sst xmlns="http://schemas.openxmlformats.org/spreadsheetml/2006/main" count="2905" uniqueCount="431">
  <si>
    <t>Year</t>
  </si>
  <si>
    <t>Location</t>
  </si>
  <si>
    <t>2nd place</t>
  </si>
  <si>
    <t>3rd place</t>
  </si>
  <si>
    <t>F3D Individual</t>
  </si>
  <si>
    <t>1st place</t>
  </si>
  <si>
    <t>USA</t>
  </si>
  <si>
    <t>AUS</t>
  </si>
  <si>
    <t>AUT</t>
  </si>
  <si>
    <t>FRA</t>
  </si>
  <si>
    <t>GER</t>
  </si>
  <si>
    <t>SWE</t>
  </si>
  <si>
    <t>CZE</t>
  </si>
  <si>
    <t>NED</t>
  </si>
  <si>
    <t>Chicopee</t>
  </si>
  <si>
    <t>Melbourne</t>
  </si>
  <si>
    <t>Chesapeake</t>
  </si>
  <si>
    <t>Wangaratta</t>
  </si>
  <si>
    <t>Nötsch</t>
  </si>
  <si>
    <t>Deelen</t>
  </si>
  <si>
    <t>Olomouc</t>
  </si>
  <si>
    <t>Maryborough</t>
  </si>
  <si>
    <t>Muncie</t>
  </si>
  <si>
    <t>Drachten</t>
  </si>
  <si>
    <t>Sumperk</t>
  </si>
  <si>
    <t>Linköping</t>
  </si>
  <si>
    <t>Bundaberg</t>
  </si>
  <si>
    <t>Melnik</t>
  </si>
  <si>
    <t>Tours</t>
  </si>
  <si>
    <t>Ballenstedt</t>
  </si>
  <si>
    <t>ITA</t>
  </si>
  <si>
    <t>JPN</t>
  </si>
  <si>
    <t>BEL</t>
  </si>
  <si>
    <t>GBR</t>
  </si>
  <si>
    <t>UKR</t>
  </si>
  <si>
    <t>F3D Teams</t>
  </si>
  <si>
    <t>GTM</t>
  </si>
  <si>
    <t>RUS</t>
  </si>
  <si>
    <t>CAN</t>
  </si>
  <si>
    <t>Christopher Callow</t>
  </si>
  <si>
    <t>Milos Malina</t>
  </si>
  <si>
    <t>Dave Shadel</t>
  </si>
  <si>
    <t>Randy Bridge</t>
  </si>
  <si>
    <t>Emil Broberg</t>
  </si>
  <si>
    <t>Robbert van den Bosch</t>
  </si>
  <si>
    <t>Richard Verano</t>
  </si>
  <si>
    <t>Dubb Jett</t>
  </si>
  <si>
    <t>Chip Hyde</t>
  </si>
  <si>
    <t>Jiri Novotny</t>
  </si>
  <si>
    <t>Ranjit Phelan</t>
  </si>
  <si>
    <t>Stefan Raeven</t>
  </si>
  <si>
    <t>Beau Murphy</t>
  </si>
  <si>
    <t>Travis Flynn</t>
  </si>
  <si>
    <t>Tomas Andrlik</t>
  </si>
  <si>
    <t>Paolo Mucedola</t>
  </si>
  <si>
    <t>Thomas Eriksson</t>
  </si>
  <si>
    <t>Thomas Lindemann</t>
  </si>
  <si>
    <t>Bruce de Chastel</t>
  </si>
  <si>
    <t>Bill Richmond</t>
  </si>
  <si>
    <t>Henry Bartle</t>
  </si>
  <si>
    <t>Stu McAfee</t>
  </si>
  <si>
    <t>Yoshinori Sato</t>
  </si>
  <si>
    <t>Jan Sedlacek</t>
  </si>
  <si>
    <t>Tyler Mees</t>
  </si>
  <si>
    <t>Gino Del Ponte</t>
  </si>
  <si>
    <t>Gunnar Broberg</t>
  </si>
  <si>
    <t>Eduardo Melville</t>
  </si>
  <si>
    <t>Pilot</t>
  </si>
  <si>
    <t>Bram Lentjes</t>
  </si>
  <si>
    <t>2023 [33]</t>
  </si>
  <si>
    <t>AJ Hemken</t>
  </si>
  <si>
    <t>Oliver Witt</t>
  </si>
  <si>
    <t>Roman Pojer</t>
  </si>
  <si>
    <t>Achim Kaiser</t>
  </si>
  <si>
    <t>Daniel Arapakis</t>
  </si>
  <si>
    <t>Simon Eriksson</t>
  </si>
  <si>
    <t>Jan Petr</t>
  </si>
  <si>
    <t>Andreas Kaiser</t>
  </si>
  <si>
    <t>ESP</t>
  </si>
  <si>
    <t>Nathan Attridge</t>
  </si>
  <si>
    <t>Hartmut Schulze</t>
  </si>
  <si>
    <t>Sakai Hiroyuki</t>
  </si>
  <si>
    <t>Shane Egan</t>
  </si>
  <si>
    <t>Marcel Huisman</t>
  </si>
  <si>
    <t>Leonas Kaiser</t>
  </si>
  <si>
    <t>Emanuel Fuzaro</t>
  </si>
  <si>
    <t>BRA</t>
  </si>
  <si>
    <t>Daniel Coe</t>
  </si>
  <si>
    <t>Leo Nordell</t>
  </si>
  <si>
    <t>Gabriel Tahhan</t>
  </si>
  <si>
    <t>VEN</t>
  </si>
  <si>
    <t>1985 [18]</t>
  </si>
  <si>
    <t>1989 [33]</t>
  </si>
  <si>
    <t>1991 [24]</t>
  </si>
  <si>
    <t>1993 [43]</t>
  </si>
  <si>
    <t>1997 [43]</t>
  </si>
  <si>
    <t>2003 [40]</t>
  </si>
  <si>
    <t>2005 [45]</t>
  </si>
  <si>
    <t>2007 [43]</t>
  </si>
  <si>
    <t>2009 [55]</t>
  </si>
  <si>
    <t>2015 [50]</t>
  </si>
  <si>
    <t>2022 [29]</t>
  </si>
  <si>
    <t>2017 [45]</t>
  </si>
  <si>
    <t>2019 [33]</t>
  </si>
  <si>
    <t>2011 [47]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</si>
  <si>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</si>
  <si>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</si>
  <si>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</si>
  <si>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</si>
  <si>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</si>
  <si>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</si>
  <si>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</si>
  <si>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</si>
  <si>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Average</t>
  </si>
  <si>
    <t>Simon Nyholm</t>
  </si>
  <si>
    <t>Rob Metkemeijer</t>
  </si>
  <si>
    <t>Round 9</t>
  </si>
  <si>
    <t>Round 10</t>
  </si>
  <si>
    <t>Round 11</t>
  </si>
  <si>
    <t>Round 12</t>
  </si>
  <si>
    <t>Round 13</t>
  </si>
  <si>
    <t>Round 14</t>
  </si>
  <si>
    <t>Ray van de Klok</t>
  </si>
  <si>
    <t>WC Points</t>
  </si>
  <si>
    <t>Olivier Allais</t>
  </si>
  <si>
    <t>Frederic Gregoire</t>
  </si>
  <si>
    <t>Matthew Wood</t>
  </si>
  <si>
    <t>Julio Quevedo M.</t>
  </si>
  <si>
    <t>Julio Quevedo Q.</t>
  </si>
  <si>
    <t>Roy Andrassy</t>
  </si>
  <si>
    <t>Andrew Wall</t>
  </si>
  <si>
    <t>Marcelo Carvalho</t>
  </si>
  <si>
    <t>Richard Beers</t>
  </si>
  <si>
    <t>Pos.</t>
  </si>
  <si>
    <t>Round 15</t>
  </si>
  <si>
    <t>Leigh Hocken</t>
  </si>
  <si>
    <t>Carlo Perella</t>
  </si>
  <si>
    <t>Fabio Lucca</t>
  </si>
  <si>
    <t>Sebastien Lemonnier</t>
  </si>
  <si>
    <t>John Danks</t>
  </si>
  <si>
    <t>Mathieu Dubard</t>
  </si>
  <si>
    <t>Ross Craighead</t>
  </si>
  <si>
    <t>Hirozumi Matsui</t>
  </si>
  <si>
    <t>Minoru Sasaki</t>
  </si>
  <si>
    <t>Antonio Tosi</t>
  </si>
  <si>
    <t>NZL</t>
  </si>
  <si>
    <t>Country</t>
  </si>
  <si>
    <t>Winibald Croux</t>
  </si>
  <si>
    <t>Roberto Cavallaro</t>
  </si>
  <si>
    <t>Ben Jones</t>
  </si>
  <si>
    <t>Robert Kaiser</t>
  </si>
  <si>
    <t>Shaun Jacobsen</t>
  </si>
  <si>
    <t>Antti Saikkonen</t>
  </si>
  <si>
    <t>Samuel Riippa</t>
  </si>
  <si>
    <t>FIN</t>
  </si>
  <si>
    <t>Andrey Kiselev</t>
  </si>
  <si>
    <t>Patrik Samek</t>
  </si>
  <si>
    <t>Atsushi Otsuki</t>
  </si>
  <si>
    <t>Paul Bardoe</t>
  </si>
  <si>
    <t>Oleg Zhygulin</t>
  </si>
  <si>
    <t>Artem Kolosov</t>
  </si>
  <si>
    <t>Johannes Reutenberg</t>
  </si>
  <si>
    <t>Stanislav Pavlichenko</t>
  </si>
  <si>
    <t>MEX</t>
  </si>
  <si>
    <t>BLR</t>
  </si>
  <si>
    <t>GRE</t>
  </si>
  <si>
    <t>Sebastian Jop</t>
  </si>
  <si>
    <t>Holger Steinhaus</t>
  </si>
  <si>
    <t>Paul Board</t>
  </si>
  <si>
    <t>Roger Eriksson</t>
  </si>
  <si>
    <t>Gary Freeman</t>
  </si>
  <si>
    <t>Anton Leontyev</t>
  </si>
  <si>
    <t>Beatriz Yepes</t>
  </si>
  <si>
    <t>Andrej Zhelanov</t>
  </si>
  <si>
    <t>Yuichiro Inoue</t>
  </si>
  <si>
    <t>Anatoly Leontyev</t>
  </si>
  <si>
    <t>Elias Sopeoglou</t>
  </si>
  <si>
    <t>Jaime De la Vega</t>
  </si>
  <si>
    <t>Grabriel Tahhan</t>
  </si>
  <si>
    <t>Nicolas Yepes</t>
  </si>
  <si>
    <t>Frantisek Koukol</t>
  </si>
  <si>
    <t>POR</t>
  </si>
  <si>
    <t>Barry Murphy</t>
  </si>
  <si>
    <t>Georg Schickel</t>
  </si>
  <si>
    <t>Nobuaki Nakanishi</t>
  </si>
  <si>
    <t>Hans Andersson</t>
  </si>
  <si>
    <t>Kenneth Mustelin</t>
  </si>
  <si>
    <t>Christian Schmitt</t>
  </si>
  <si>
    <t>Harold Sattler</t>
  </si>
  <si>
    <t>Konstantin Krikun</t>
  </si>
  <si>
    <t>Kuniaki Shiba</t>
  </si>
  <si>
    <t>Trevor Budd</t>
  </si>
  <si>
    <t>Henry Redekop</t>
  </si>
  <si>
    <t>Volodymir Soshnin</t>
  </si>
  <si>
    <t>Ievgenii Putilin</t>
  </si>
  <si>
    <t>Bruce Illingworth</t>
  </si>
  <si>
    <t>Raul David</t>
  </si>
  <si>
    <t>Paolo Pampana</t>
  </si>
  <si>
    <t>Paul Usswald</t>
  </si>
  <si>
    <t>Martijn van Doesburg</t>
  </si>
  <si>
    <t>Miroslav Novak</t>
  </si>
  <si>
    <t>Fernando Banon</t>
  </si>
  <si>
    <t>Murray Hamula</t>
  </si>
  <si>
    <t>Marcelino Tomas</t>
  </si>
  <si>
    <t>QAT</t>
  </si>
  <si>
    <t>Abdulla Al-Thani</t>
  </si>
  <si>
    <t>Gerald Coors</t>
  </si>
  <si>
    <t>Chris Graham</t>
  </si>
  <si>
    <t>Masato Kusame</t>
  </si>
  <si>
    <t>Frantisek Hovorka</t>
  </si>
  <si>
    <t>Hasse Andersson</t>
  </si>
  <si>
    <t>Dietmar Morbitzer</t>
  </si>
  <si>
    <t>Kozo Ooi</t>
  </si>
  <si>
    <t>Jeremy Voth</t>
  </si>
  <si>
    <t>Borje Ragnarsson</t>
  </si>
  <si>
    <t>Fred Burgdorf</t>
  </si>
  <si>
    <t>Hans-Joachim Schaller</t>
  </si>
  <si>
    <t>Gilles Desgruelles</t>
  </si>
  <si>
    <t>Andre Nortje</t>
  </si>
  <si>
    <t>Frank Wong</t>
  </si>
  <si>
    <t>Dean Gibbs</t>
  </si>
  <si>
    <t>HKG</t>
  </si>
  <si>
    <t>TPI</t>
  </si>
  <si>
    <t>Frank Harrod</t>
  </si>
  <si>
    <t>Jean Yves Perret</t>
  </si>
  <si>
    <t>Christopher Wetterbro</t>
  </si>
  <si>
    <t>Zenow Dragan</t>
  </si>
  <si>
    <t>Jiri Klein</t>
  </si>
  <si>
    <t>Norbert Proschka</t>
  </si>
  <si>
    <t>Craig Grunkemeyer</t>
  </si>
  <si>
    <t>Yuz-Shiu Chiang</t>
  </si>
  <si>
    <t>Alan Laurie</t>
  </si>
  <si>
    <t>Javier Lopez</t>
  </si>
  <si>
    <t>Lyle Larson</t>
  </si>
  <si>
    <t>Robin Ferguson</t>
  </si>
  <si>
    <t>Andreas Karlsson</t>
  </si>
  <si>
    <t>Marco Sagemueller</t>
  </si>
  <si>
    <t>Rodney Donohue</t>
  </si>
  <si>
    <t>Vladimir Soshnin</t>
  </si>
  <si>
    <t>Nobuyuki Chujo</t>
  </si>
  <si>
    <t>Simone Tosi</t>
  </si>
  <si>
    <t>Roger Riedener</t>
  </si>
  <si>
    <t>Dimitry Samochvalov</t>
  </si>
  <si>
    <t>Christopher Choy</t>
  </si>
  <si>
    <t>Justin Odell</t>
  </si>
  <si>
    <t>Vladimir Vdovenkov</t>
  </si>
  <si>
    <t>Les King</t>
  </si>
  <si>
    <t>Peter van Doesburg</t>
  </si>
  <si>
    <t>F3D World Championship 2003 Melnik (CZE)</t>
  </si>
  <si>
    <t>Manfred Pick</t>
  </si>
  <si>
    <t>Ivan Cappuyns</t>
  </si>
  <si>
    <t>Victor Casutt</t>
  </si>
  <si>
    <t>Renzo Razzi</t>
  </si>
  <si>
    <t>Giorgio Giannasi</t>
  </si>
  <si>
    <t>Alexey Orlov</t>
  </si>
  <si>
    <t>John Dorse</t>
  </si>
  <si>
    <t>Ingvar Larsson</t>
  </si>
  <si>
    <t>Oleg Doroshenko</t>
  </si>
  <si>
    <t>Antal Racz</t>
  </si>
  <si>
    <t>Zdenek Vojan</t>
  </si>
  <si>
    <t>Pierre Alberts</t>
  </si>
  <si>
    <t>Ernst Waltschek</t>
  </si>
  <si>
    <t>Andrew McIndoe</t>
  </si>
  <si>
    <t>John Headley</t>
  </si>
  <si>
    <t>Kiyoshi Soeda</t>
  </si>
  <si>
    <t>Bert Metkemeijer</t>
  </si>
  <si>
    <t>Bruno Stukerjurgen</t>
  </si>
  <si>
    <t>Wim Lentjes</t>
  </si>
  <si>
    <t xml:space="preserve">81,6
</t>
  </si>
  <si>
    <t>Hans-Olof Carlson</t>
  </si>
  <si>
    <t>Chris Tollner</t>
  </si>
  <si>
    <t>1999 [47]</t>
  </si>
  <si>
    <t>TPE</t>
  </si>
  <si>
    <t>2013 [50]</t>
  </si>
  <si>
    <t>63.54</t>
  </si>
  <si>
    <t>Yevhenii Putilin</t>
  </si>
  <si>
    <t>Ray Brown</t>
  </si>
  <si>
    <t>Tom Wetherhill</t>
  </si>
  <si>
    <t>Sergiy Kamenskyy</t>
  </si>
  <si>
    <t>Matthew Young</t>
  </si>
  <si>
    <t>Akihito Katsumata</t>
  </si>
  <si>
    <t>Oleksiy Golubyev</t>
  </si>
  <si>
    <t>Michael Eklof</t>
  </si>
  <si>
    <t>Johnson Hsu</t>
  </si>
  <si>
    <t>Stuart Inoue</t>
  </si>
  <si>
    <t>Peter Harvey</t>
  </si>
  <si>
    <t>Rolf Sundin</t>
  </si>
  <si>
    <t>Sergey Skoselev</t>
  </si>
  <si>
    <t>Igor Buchler</t>
  </si>
  <si>
    <t>200,00,</t>
  </si>
  <si>
    <t>Hans Sagemuller</t>
  </si>
  <si>
    <t>CHL</t>
  </si>
  <si>
    <t>Martin Henschkowski</t>
  </si>
  <si>
    <t>Bruce De Chastel</t>
  </si>
  <si>
    <t>Jason Wadman</t>
  </si>
  <si>
    <t>Vasilis Kyritsopoulos</t>
  </si>
  <si>
    <t>Sotiris Reizis</t>
  </si>
  <si>
    <t>Andy Peckham</t>
  </si>
  <si>
    <t>Russel van der Westhuizen</t>
  </si>
  <si>
    <t>Peter Sherliker</t>
  </si>
  <si>
    <t>Jari Takanen</t>
  </si>
  <si>
    <t>Mikko Makinen</t>
  </si>
  <si>
    <t>Brian Steele</t>
  </si>
  <si>
    <t>Xaver Riesinger</t>
  </si>
  <si>
    <t>John Sutherland</t>
  </si>
  <si>
    <t>Justin Whalley</t>
  </si>
  <si>
    <t>Giancarlo Giulianetti</t>
  </si>
  <si>
    <t>Neil Baxter</t>
  </si>
  <si>
    <t>Wing Fai Wong</t>
  </si>
  <si>
    <t>Manuel Martiarena</t>
  </si>
  <si>
    <t>Bob Smith</t>
  </si>
  <si>
    <t>Malcolm Beard</t>
  </si>
  <si>
    <t>Jim Allen</t>
  </si>
  <si>
    <t>Takaya Miyata</t>
  </si>
  <si>
    <t>Marcus Griggs</t>
  </si>
  <si>
    <t>Bernard Brun</t>
  </si>
  <si>
    <t>Eric Heath</t>
  </si>
  <si>
    <t>Alexander Smolentzev</t>
  </si>
  <si>
    <t>Cheung Kwong Lau</t>
  </si>
  <si>
    <t>Kai Ling Chan</t>
  </si>
  <si>
    <t>Igor Gorbanov</t>
  </si>
  <si>
    <t>Bary Hover</t>
  </si>
  <si>
    <t>Zdenek Hnizdil</t>
  </si>
  <si>
    <t>Ian Haigh</t>
  </si>
  <si>
    <t>Jaroslav Danes</t>
  </si>
  <si>
    <t>Dave Kelly</t>
  </si>
  <si>
    <t>Keith Reid</t>
  </si>
  <si>
    <t>Roger Langhan</t>
  </si>
  <si>
    <t>Theo Marnewick</t>
  </si>
  <si>
    <t>Barrie Lever</t>
  </si>
  <si>
    <t>Yasuo Nomura</t>
  </si>
  <si>
    <t>Otto Jakob</t>
  </si>
  <si>
    <t>Edeund Graef</t>
  </si>
  <si>
    <t>John Davidson</t>
  </si>
  <si>
    <t>Allan Baker</t>
  </si>
  <si>
    <t>Edgard Voets</t>
  </si>
  <si>
    <t>William Rutherford</t>
  </si>
  <si>
    <t>Angelo Missaglia</t>
  </si>
  <si>
    <t>Ernest Nikodem</t>
  </si>
  <si>
    <t>Doug Baker</t>
  </si>
  <si>
    <t>Albert Albers</t>
  </si>
  <si>
    <t>Bill Brandow</t>
  </si>
  <si>
    <t>Tom Christopher</t>
  </si>
  <si>
    <t>Guy Broquieres</t>
  </si>
  <si>
    <t>2001 [41]</t>
  </si>
  <si>
    <t>1987 [20]</t>
  </si>
  <si>
    <t>United States of America</t>
  </si>
  <si>
    <t>Australia</t>
  </si>
  <si>
    <t>Czech Republic</t>
  </si>
  <si>
    <t>Sweden</t>
  </si>
  <si>
    <t>Netherlands</t>
  </si>
  <si>
    <t>Germany</t>
  </si>
  <si>
    <t>F3D Individual World Championship Titles</t>
  </si>
  <si>
    <t>F3D Teams World Championship Titles</t>
  </si>
  <si>
    <t>YoshInori Sato</t>
  </si>
  <si>
    <t>Andrew Hickman</t>
  </si>
  <si>
    <t>David Ford</t>
  </si>
  <si>
    <t>Yosikazu Sakurai</t>
  </si>
  <si>
    <t>Daniil Tkatchenko</t>
  </si>
  <si>
    <t>Michael Moore</t>
  </si>
  <si>
    <t>Jan Karlsson</t>
  </si>
  <si>
    <t>Gary Hover</t>
  </si>
  <si>
    <t>Sergio Fois</t>
  </si>
  <si>
    <t>Rolf Haag</t>
  </si>
  <si>
    <t>1995 [36]</t>
  </si>
  <si>
    <t>F3D World Ranking WC Points system</t>
  </si>
  <si>
    <t>Position</t>
  </si>
  <si>
    <t>Dala-Järna</t>
  </si>
  <si>
    <t>The F3D World Championship Points (WC Points) are defined via the exponentially decaying function</t>
  </si>
  <si>
    <t>Total WC Points</t>
  </si>
  <si>
    <t>F3D World Ranking</t>
  </si>
  <si>
    <t>Brian Richmond</t>
  </si>
  <si>
    <t>Joachim Muller</t>
  </si>
  <si>
    <t>RSA</t>
  </si>
  <si>
    <t>F3D World Championship 2023 Drachten (NED)</t>
  </si>
  <si>
    <t>F3D World Championship 2022 Muncie (USA)</t>
  </si>
  <si>
    <t>F3D World Championship 2019 Maryborough (AUS)</t>
  </si>
  <si>
    <t>F3D World Championship 2017 Dala-Järna (SWE)</t>
  </si>
  <si>
    <t>F3D World Championship 2015 Olomouc (CZE)</t>
  </si>
  <si>
    <t>F3D World Championship 2013 Deelen (NED)</t>
  </si>
  <si>
    <t>F3D World Championship 2011 Bundaberg (AUS)</t>
  </si>
  <si>
    <t>F3D World Championship 2009 Ballenstedt (GER)</t>
  </si>
  <si>
    <t>F3D World Championship 2007 Muncie (USA)</t>
  </si>
  <si>
    <t>F3D World Championship 2005 Tours (FRA)</t>
  </si>
  <si>
    <t>F3D World Championship 2001 Bundaberg (AUS)</t>
  </si>
  <si>
    <t>F3D World Championship 1999 Linköping (SWE)</t>
  </si>
  <si>
    <t>F3D World Championship 1997 Sumperk (CZE)</t>
  </si>
  <si>
    <t>F3D World Championship 1995 Muncie (USA)</t>
  </si>
  <si>
    <t>F3D World Championship 1993 Nötsch (AUT)</t>
  </si>
  <si>
    <t>F3D World Championship 1991 Wangaratta (AUS)</t>
  </si>
  <si>
    <t>F3D World Championship 1989 Chesapeake (USA)</t>
  </si>
  <si>
    <t>F3D World Championship 1987 Melbourne (AUS)</t>
  </si>
  <si>
    <t>F3D World Championship 1985 Chipocee (USA)</t>
  </si>
  <si>
    <r>
      <t xml:space="preserve">Here, the number </t>
    </r>
    <r>
      <rPr>
        <i/>
        <sz val="11"/>
        <color theme="1"/>
        <rFont val="Cambria"/>
        <family val="1"/>
      </rPr>
      <t>e</t>
    </r>
    <r>
      <rPr>
        <sz val="11"/>
        <color theme="1"/>
        <rFont val="Calibri"/>
        <family val="2"/>
        <scheme val="minor"/>
      </rPr>
      <t xml:space="preserve"> stands for Euler's number as the standard exponential, and the factor </t>
    </r>
    <r>
      <rPr>
        <i/>
        <sz val="11"/>
        <color theme="1"/>
        <rFont val="Cambria"/>
        <family val="1"/>
      </rPr>
      <t>7</t>
    </r>
    <r>
      <rPr>
        <sz val="11"/>
        <color theme="1"/>
        <rFont val="Calibri"/>
        <family val="2"/>
        <scheme val="minor"/>
      </rPr>
      <t xml:space="preserve"> in the formula above is chosen in such a way that someone who had competed at many World Championships but never received a high position would not score too many points in the World Ranking. A graph of World Championship Points in function of the position is demonstrated below.</t>
    </r>
  </si>
  <si>
    <t>200</t>
  </si>
  <si>
    <t>71.26.</t>
  </si>
  <si>
    <t>Fastest Time</t>
  </si>
  <si>
    <t>Fastest</t>
  </si>
  <si>
    <t>Round 16</t>
  </si>
  <si>
    <t>Trevor Henderson</t>
  </si>
  <si>
    <t>ZAF</t>
  </si>
  <si>
    <t>Pos at WC</t>
  </si>
  <si>
    <t>SWI</t>
  </si>
  <si>
    <t>Tony Thompson</t>
  </si>
  <si>
    <t>David Smith</t>
  </si>
  <si>
    <t>Rex Kilsby</t>
  </si>
  <si>
    <t>Glenn Matthews</t>
  </si>
  <si>
    <t>John Wenbourne</t>
  </si>
  <si>
    <t>Dean Mitchell</t>
  </si>
  <si>
    <t>Graeme Cox</t>
  </si>
  <si>
    <t>Roger Langham</t>
  </si>
  <si>
    <t>Keith Harvey</t>
  </si>
  <si>
    <t>Brent Holmes</t>
  </si>
  <si>
    <t>Edward Smith</t>
  </si>
  <si>
    <t>78 06</t>
  </si>
  <si>
    <t>75,0S</t>
  </si>
  <si>
    <t>G7,33</t>
  </si>
  <si>
    <t>f,8,84</t>
  </si>
  <si>
    <t>Lou Rodriguez</t>
  </si>
  <si>
    <t>Rothenburg</t>
  </si>
  <si>
    <t>2025 [37]</t>
  </si>
  <si>
    <t>Leon Uher</t>
  </si>
  <si>
    <t>Tomas Eriksson</t>
  </si>
  <si>
    <t>Brody Freeman</t>
  </si>
  <si>
    <t>Lukas Doubrava</t>
  </si>
  <si>
    <t>Anders Lindstrom</t>
  </si>
  <si>
    <t>Alejandro Pereira</t>
  </si>
  <si>
    <t>Annabelle  Doe</t>
  </si>
  <si>
    <t>Tom Wetherill</t>
  </si>
  <si>
    <t>F3D World Championship 2025 Rothenburg (GER)</t>
  </si>
  <si>
    <t>Jaime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</si>
</sst>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i/>
      <sz val="11"/>
      <color theme="1"/>
      <name val="Cambria"/>
      <family val="1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CAFB2"/>
        <bgColor indexed="64"/>
      </patternFill>
    </fill>
    <fill>
      <patternFill patternType="solid">
        <fgColor rgb="FFAE9A64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2" fontId="10" fillId="0" borderId="42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2" fontId="10" fillId="0" borderId="35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Standaard" xfId="0" builtinId="0"/>
    <cellStyle name="Standaard 2" xfId="1" xr:uid="{D1FA740C-49BE-435D-8BD8-47D018603526}"/>
  </cellStyles>
  <dxfs count="90"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</dxf>
    <dxf>
      <font>
        <b/>
        <i val="0"/>
        <color auto="1"/>
      </font>
      <numFmt numFmtId="1" formatCode="0"/>
      <fill>
        <patternFill>
          <bgColor rgb="FFFFC000"/>
        </patternFill>
      </fill>
    </dxf>
    <dxf>
      <font>
        <b/>
        <i val="0"/>
      </font>
      <fill>
        <patternFill patternType="solid">
          <bgColor rgb="FFACAFB2"/>
        </patternFill>
      </fill>
    </dxf>
    <dxf>
      <font>
        <b/>
        <i val="0"/>
      </font>
      <fill>
        <patternFill patternType="solid">
          <bgColor rgb="FFAE9A64"/>
        </patternFill>
      </fill>
    </dxf>
    <dxf>
      <font>
        <b/>
        <i val="0"/>
        <color auto="1"/>
      </font>
      <numFmt numFmtId="1" formatCode="0"/>
      <fill>
        <patternFill>
          <bgColor rgb="FFFFC000"/>
        </patternFill>
      </fill>
    </dxf>
    <dxf>
      <font>
        <b/>
        <i val="0"/>
      </font>
      <fill>
        <patternFill patternType="solid">
          <bgColor rgb="FFACAFB2"/>
        </patternFill>
      </fill>
    </dxf>
    <dxf>
      <font>
        <b/>
        <i val="0"/>
      </font>
      <fill>
        <patternFill patternType="solid">
          <bgColor rgb="FFAE9A64"/>
        </patternFill>
      </fill>
    </dxf>
    <dxf>
      <font>
        <b/>
        <i val="0"/>
        <color auto="1"/>
      </font>
      <numFmt numFmtId="1" formatCode="0"/>
      <fill>
        <patternFill>
          <bgColor rgb="FFFFC000"/>
        </patternFill>
      </fill>
    </dxf>
    <dxf>
      <font>
        <b/>
        <i val="0"/>
      </font>
      <fill>
        <patternFill patternType="solid">
          <bgColor rgb="FFACAFB2"/>
        </patternFill>
      </fill>
    </dxf>
    <dxf>
      <font>
        <b/>
        <i val="0"/>
      </font>
      <fill>
        <patternFill patternType="solid">
          <bgColor rgb="FFAE9A64"/>
        </patternFill>
      </fill>
    </dxf>
  </dxfs>
  <tableStyles count="0" defaultTableStyle="TableStyleMedium2" defaultPivotStyle="PivotStyleLight16"/>
  <colors>
    <mruColors>
      <color rgb="FFAE9A64"/>
      <color rgb="FFACA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WC</a:t>
            </a:r>
            <a:r>
              <a:rPr lang="nl-BE" baseline="0"/>
              <a:t> Points in terms of position</a:t>
            </a:r>
            <a:endParaRPr lang="nl-BE"/>
          </a:p>
        </c:rich>
      </c:tx>
      <c:layout>
        <c:manualLayout>
          <c:xMode val="edge"/>
          <c:yMode val="edge"/>
          <c:x val="0.35512039832882403"/>
          <c:y val="3.2076860347982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'WC Points System'!$A$8:$A$57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'WC Points System'!$B$8:$B$57</c:f>
              <c:numCache>
                <c:formatCode>0</c:formatCode>
                <c:ptCount val="50"/>
                <c:pt idx="0">
                  <c:v>100</c:v>
                </c:pt>
                <c:pt idx="1">
                  <c:v>86.820912075267984</c:v>
                </c:pt>
                <c:pt idx="2">
                  <c:v>75.39625201445331</c:v>
                </c:pt>
                <c:pt idx="3">
                  <c:v>65.492466695574507</c:v>
                </c:pt>
                <c:pt idx="4">
                  <c:v>56.907094078768168</c:v>
                </c:pt>
                <c:pt idx="5">
                  <c:v>49.464624296138361</c:v>
                </c:pt>
                <c:pt idx="6">
                  <c:v>43.012911722018046</c:v>
                </c:pt>
                <c:pt idx="7">
                  <c:v>37.420064675972789</c:v>
                </c:pt>
                <c:pt idx="8">
                  <c:v>32.571749175073073</c:v>
                </c:pt>
                <c:pt idx="9">
                  <c:v>28.368851616326868</c:v>
                </c:pt>
                <c:pt idx="10">
                  <c:v>24.725452607735804</c:v>
                </c:pt>
                <c:pt idx="11">
                  <c:v>21.567070527216483</c:v>
                </c:pt>
                <c:pt idx="12">
                  <c:v>18.829138902647287</c:v>
                </c:pt>
                <c:pt idx="13">
                  <c:v>16.455686486281138</c:v>
                </c:pt>
                <c:pt idx="14">
                  <c:v>14.398193040424658</c:v>
                </c:pt>
                <c:pt idx="15">
                  <c:v>12.614597443330826</c:v>
                </c:pt>
                <c:pt idx="16">
                  <c:v>11.068437838118458</c:v>
                </c:pt>
                <c:pt idx="17">
                  <c:v>9.7281062468733879</c:v>
                </c:pt>
                <c:pt idx="18">
                  <c:v>8.5662024120860387</c:v>
                </c:pt>
                <c:pt idx="19">
                  <c:v>7.5589736560739054</c:v>
                </c:pt>
                <c:pt idx="20">
                  <c:v>6.6858293074941173</c:v>
                </c:pt>
                <c:pt idx="21">
                  <c:v>5.9289197684185302</c:v>
                </c:pt>
                <c:pt idx="22">
                  <c:v>5.2727716168838077</c:v>
                </c:pt>
                <c:pt idx="23">
                  <c:v>4.7039712853564222</c:v>
                </c:pt>
                <c:pt idx="24">
                  <c:v>4.2108908485847572</c:v>
                </c:pt>
                <c:pt idx="25">
                  <c:v>3.7834503151482313</c:v>
                </c:pt>
                <c:pt idx="26">
                  <c:v>3.4129115632546805</c:v>
                </c:pt>
                <c:pt idx="27">
                  <c:v>3.0916997082371447</c:v>
                </c:pt>
                <c:pt idx="28">
                  <c:v>2.8132482499846834</c:v>
                </c:pt>
                <c:pt idx="29">
                  <c:v>2.5718648346724144</c:v>
                </c:pt>
                <c:pt idx="30">
                  <c:v>2.3626148865719898</c:v>
                </c:pt>
                <c:pt idx="31">
                  <c:v>2.1812207310398581</c:v>
                </c:pt>
                <c:pt idx="32">
                  <c:v>2.023974146465207</c:v>
                </c:pt>
                <c:pt idx="33">
                  <c:v>1.8876605574862431</c:v>
                </c:pt>
                <c:pt idx="34">
                  <c:v>1.76949331976475</c:v>
                </c:pt>
                <c:pt idx="35">
                  <c:v>1.6670567529094611</c:v>
                </c:pt>
                <c:pt idx="36">
                  <c:v>1.5782567569763293</c:v>
                </c:pt>
                <c:pt idx="37">
                  <c:v>1.5012780030039918</c:v>
                </c:pt>
                <c:pt idx="38">
                  <c:v>1.4345468224350655</c:v>
                </c:pt>
                <c:pt idx="39">
                  <c:v>1.3766990367756249</c:v>
                </c:pt>
                <c:pt idx="40">
                  <c:v>1.32655206983797</c:v>
                </c:pt>
                <c:pt idx="41">
                  <c:v>1.2830807724602142</c:v>
                </c:pt>
                <c:pt idx="42">
                  <c:v>1.2453964654899694</c:v>
                </c:pt>
                <c:pt idx="43">
                  <c:v>1.2127287726100626</c:v>
                </c:pt>
                <c:pt idx="44">
                  <c:v>1.1844098716166451</c:v>
                </c:pt>
                <c:pt idx="45">
                  <c:v>1.1598608422002379</c:v>
                </c:pt>
                <c:pt idx="46">
                  <c:v>1.1385798311388375</c:v>
                </c:pt>
                <c:pt idx="47">
                  <c:v>1.1201317929653702</c:v>
                </c:pt>
                <c:pt idx="48">
                  <c:v>1.1041395963790439</c:v>
                </c:pt>
                <c:pt idx="49">
                  <c:v>1.090276314589897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05-4A3B-AC2D-DC7B13A5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61680"/>
        <c:axId val="1645485680"/>
      </c:scatterChart>
      <c:valAx>
        <c:axId val="16326168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Position</a:t>
                </a:r>
              </a:p>
            </c:rich>
          </c:tx>
          <c:layout>
            <c:manualLayout>
              <c:xMode val="edge"/>
              <c:yMode val="edge"/>
              <c:x val="0.49694063286736012"/>
              <c:y val="0.9059129564782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45485680"/>
        <c:crosses val="autoZero"/>
        <c:crossBetween val="midCat"/>
      </c:valAx>
      <c:valAx>
        <c:axId val="1645485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WC</a:t>
                </a:r>
                <a:r>
                  <a:rPr lang="nl-BE" baseline="0"/>
                  <a:t> Points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2.7985074626865673E-2"/>
              <c:y val="0.3738732530054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326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376027</xdr:colOff>
      <xdr:row>3</xdr:row>
      <xdr:rowOff>103471</xdr:rowOff>
    </xdr:from>
    <xdr:ext cx="2254848" cy="1828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677CEDF0-1C4E-C169-6136-5FDA673B7E44}"/>
                </a:ext>
              </a:extLst>
            </xdr:cNvPr>
            <xdr:cNvSpPr txBox="1"/>
          </xdr:nvSpPr>
          <xdr:spPr>
            <a:xfrm>
              <a:off x="3511113" y="652111"/>
              <a:ext cx="2254848" cy="182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nl-BE" sz="1100" b="0" i="1">
                      <a:latin typeface="Cambria Math" panose="02040503050406030204" pitchFamily="18" charset="0"/>
                    </a:rPr>
                    <m:t>𝑊𝐶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𝑃𝑜𝑖𝑛𝑡𝑠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= </m:t>
                  </m:r>
                  <m:sSup>
                    <m:sSupPr>
                      <m:ctrlPr>
                        <a:rPr lang="nl-BE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nl-BE" sz="1100" b="0" i="1">
                          <a:latin typeface="Cambria Math" panose="02040503050406030204" pitchFamily="18" charset="0"/>
                        </a:rPr>
                        <m:t>99∗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𝑒</m:t>
                      </m:r>
                    </m:e>
                    <m:sup>
                      <m:r>
                        <a:rPr lang="nl-BE" sz="1100" b="0" i="1">
                          <a:latin typeface="Cambria Math" panose="02040503050406030204" pitchFamily="18" charset="0"/>
                        </a:rPr>
                        <m:t>−(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𝑃𝑜𝑠𝑖𝑡𝑖𝑜𝑛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−1)/7</m:t>
                      </m:r>
                    </m:sup>
                  </m:sSup>
                </m:oMath>
              </a14:m>
              <a:r>
                <a:rPr lang="nl-BE" sz="1100"/>
                <a:t>+ 1</a:t>
              </a:r>
              <a:endParaRPr lang="en-BE" sz="1100"/>
            </a:p>
          </xdr:txBody>
        </xdr:sp>
      </mc:Choice>
      <mc:Fallback xmlns="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677CEDF0-1C4E-C169-6136-5FDA673B7E44}"/>
                </a:ext>
              </a:extLst>
            </xdr:cNvPr>
            <xdr:cNvSpPr txBox="1"/>
          </xdr:nvSpPr>
          <xdr:spPr>
            <a:xfrm>
              <a:off x="3511113" y="652111"/>
              <a:ext cx="2254848" cy="182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l-BE" sz="1100" b="0" i="0">
                  <a:latin typeface="Cambria Math" panose="02040503050406030204" pitchFamily="18" charset="0"/>
                </a:rPr>
                <a:t>𝑊𝐶 𝑃𝑜𝑖𝑛𝑡𝑠= 〖99∗𝑒〗^(−(𝑃𝑜𝑠𝑖𝑡𝑖𝑜𝑛−1)/7)</a:t>
              </a:r>
              <a:r>
                <a:rPr lang="nl-BE" sz="1100"/>
                <a:t>+ 1</a:t>
              </a:r>
              <a:endParaRPr lang="en-BE" sz="1100"/>
            </a:p>
          </xdr:txBody>
        </xdr:sp>
      </mc:Fallback>
    </mc:AlternateContent>
    <xdr:clientData/>
  </xdr:oneCellAnchor>
  <xdr:twoCellAnchor>
    <xdr:from>
      <xdr:col>2</xdr:col>
      <xdr:colOff>104274</xdr:colOff>
      <xdr:row>6</xdr:row>
      <xdr:rowOff>17445</xdr:rowOff>
    </xdr:from>
    <xdr:to>
      <xdr:col>8</xdr:col>
      <xdr:colOff>3785937</xdr:colOff>
      <xdr:row>25</xdr:row>
      <xdr:rowOff>152399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AF7BD39-75CC-0808-7803-7B615B038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zoomScale="145" zoomScaleNormal="145" workbookViewId="0">
      <selection activeCell="G41" sqref="G41"/>
    </sheetView>
  </sheetViews>
  <sheetFormatPr defaultRowHeight="14.4" x14ac:dyDescent="0.3"/>
  <cols>
    <col min="1" max="1" width="5" bestFit="1" customWidth="1"/>
    <col min="2" max="2" width="12" bestFit="1" customWidth="1"/>
    <col min="3" max="3" width="4.6640625" bestFit="1" customWidth="1"/>
    <col min="4" max="4" width="20" bestFit="1" customWidth="1"/>
    <col min="5" max="5" width="4.6640625" bestFit="1" customWidth="1"/>
    <col min="6" max="6" width="6" bestFit="1" customWidth="1"/>
    <col min="7" max="7" width="20" bestFit="1" customWidth="1"/>
    <col min="8" max="8" width="4.6640625" bestFit="1" customWidth="1"/>
    <col min="9" max="9" width="6" bestFit="1" customWidth="1"/>
    <col min="10" max="10" width="20" bestFit="1" customWidth="1"/>
    <col min="11" max="11" width="4.88671875" bestFit="1" customWidth="1"/>
    <col min="12" max="12" width="6" bestFit="1" customWidth="1"/>
    <col min="13" max="13" width="8.33203125" bestFit="1" customWidth="1"/>
    <col min="14" max="14" width="9.109375" bestFit="1" customWidth="1"/>
    <col min="15" max="15" width="8.6640625" bestFit="1" customWidth="1"/>
    <col min="16" max="16" width="7.21875" customWidth="1"/>
  </cols>
  <sheetData>
    <row r="1" spans="1:15" ht="15.6" customHeight="1" thickBot="1" x14ac:dyDescent="0.35">
      <c r="A1" s="141" t="s">
        <v>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/>
      <c r="M1" s="134" t="s">
        <v>35</v>
      </c>
      <c r="N1" s="135"/>
      <c r="O1" s="136"/>
    </row>
    <row r="2" spans="1:15" ht="15" thickBot="1" x14ac:dyDescent="0.35">
      <c r="A2" s="77" t="s">
        <v>0</v>
      </c>
      <c r="B2" s="137" t="s">
        <v>1</v>
      </c>
      <c r="C2" s="137"/>
      <c r="D2" s="138" t="s">
        <v>5</v>
      </c>
      <c r="E2" s="138"/>
      <c r="F2" s="138"/>
      <c r="G2" s="139" t="s">
        <v>2</v>
      </c>
      <c r="H2" s="139"/>
      <c r="I2" s="139"/>
      <c r="J2" s="140" t="s">
        <v>3</v>
      </c>
      <c r="K2" s="140"/>
      <c r="L2" s="140"/>
      <c r="M2" s="64" t="s">
        <v>5</v>
      </c>
      <c r="N2" s="75" t="s">
        <v>2</v>
      </c>
      <c r="O2" s="76" t="s">
        <v>3</v>
      </c>
    </row>
    <row r="3" spans="1:15" x14ac:dyDescent="0.3">
      <c r="A3" s="9">
        <v>1985</v>
      </c>
      <c r="B3" s="71" t="s">
        <v>14</v>
      </c>
      <c r="C3" s="72" t="s">
        <v>6</v>
      </c>
      <c r="D3" s="73" t="s">
        <v>40</v>
      </c>
      <c r="E3" s="60" t="s">
        <v>12</v>
      </c>
      <c r="F3" s="24">
        <f>200-1494.74/13</f>
        <v>85.02</v>
      </c>
      <c r="G3" s="71" t="s">
        <v>49</v>
      </c>
      <c r="H3" s="63" t="s">
        <v>7</v>
      </c>
      <c r="I3" s="24">
        <f>200-1483.17/13</f>
        <v>85.91</v>
      </c>
      <c r="J3" s="71" t="s">
        <v>406</v>
      </c>
      <c r="K3" s="63" t="s">
        <v>7</v>
      </c>
      <c r="L3" s="24">
        <f>200-1467.64/13</f>
        <v>87.104615384615371</v>
      </c>
      <c r="M3" s="74" t="s">
        <v>7</v>
      </c>
      <c r="N3" s="9" t="s">
        <v>30</v>
      </c>
      <c r="O3" s="9" t="s">
        <v>6</v>
      </c>
    </row>
    <row r="4" spans="1:15" x14ac:dyDescent="0.3">
      <c r="A4" s="40">
        <v>1987</v>
      </c>
      <c r="B4" s="65" t="s">
        <v>15</v>
      </c>
      <c r="C4" s="66" t="s">
        <v>7</v>
      </c>
      <c r="D4" s="67" t="s">
        <v>41</v>
      </c>
      <c r="E4" s="62" t="s">
        <v>6</v>
      </c>
      <c r="F4" s="50">
        <v>80.040000000000006</v>
      </c>
      <c r="G4" s="65" t="s">
        <v>58</v>
      </c>
      <c r="H4" s="62" t="s">
        <v>6</v>
      </c>
      <c r="I4" s="50">
        <v>80.12</v>
      </c>
      <c r="J4" s="65" t="s">
        <v>46</v>
      </c>
      <c r="K4" s="62" t="s">
        <v>6</v>
      </c>
      <c r="L4" s="50">
        <v>81.08</v>
      </c>
      <c r="M4" s="69" t="s">
        <v>6</v>
      </c>
      <c r="N4" s="40" t="s">
        <v>7</v>
      </c>
      <c r="O4" s="40" t="s">
        <v>31</v>
      </c>
    </row>
    <row r="5" spans="1:15" x14ac:dyDescent="0.3">
      <c r="A5" s="40">
        <v>1989</v>
      </c>
      <c r="B5" s="65" t="s">
        <v>16</v>
      </c>
      <c r="C5" s="66" t="s">
        <v>6</v>
      </c>
      <c r="D5" s="67" t="s">
        <v>41</v>
      </c>
      <c r="E5" s="62" t="s">
        <v>6</v>
      </c>
      <c r="F5" s="50">
        <f>757.5/10</f>
        <v>75.75</v>
      </c>
      <c r="G5" s="65" t="s">
        <v>46</v>
      </c>
      <c r="H5" s="62" t="s">
        <v>6</v>
      </c>
      <c r="I5" s="42">
        <f>761/10</f>
        <v>76.099999999999994</v>
      </c>
      <c r="J5" s="65" t="s">
        <v>57</v>
      </c>
      <c r="K5" s="62" t="s">
        <v>7</v>
      </c>
      <c r="L5" s="42">
        <f>761/10</f>
        <v>76.099999999999994</v>
      </c>
      <c r="M5" s="69" t="s">
        <v>6</v>
      </c>
      <c r="N5" s="40" t="s">
        <v>7</v>
      </c>
      <c r="O5" s="40" t="s">
        <v>31</v>
      </c>
    </row>
    <row r="6" spans="1:15" x14ac:dyDescent="0.3">
      <c r="A6" s="40">
        <v>1991</v>
      </c>
      <c r="B6" s="65" t="s">
        <v>17</v>
      </c>
      <c r="C6" s="66" t="s">
        <v>7</v>
      </c>
      <c r="D6" s="67" t="s">
        <v>46</v>
      </c>
      <c r="E6" s="62" t="s">
        <v>6</v>
      </c>
      <c r="F6" s="42">
        <f>854.5/12</f>
        <v>71.208333333333329</v>
      </c>
      <c r="G6" s="65" t="s">
        <v>59</v>
      </c>
      <c r="H6" s="62" t="s">
        <v>6</v>
      </c>
      <c r="I6" s="42">
        <f>860.1/12</f>
        <v>71.674999999999997</v>
      </c>
      <c r="J6" s="65" t="s">
        <v>41</v>
      </c>
      <c r="K6" s="62" t="s">
        <v>6</v>
      </c>
      <c r="L6" s="42">
        <f>860.6/12</f>
        <v>71.716666666666669</v>
      </c>
      <c r="M6" s="69" t="s">
        <v>6</v>
      </c>
      <c r="N6" s="40" t="s">
        <v>31</v>
      </c>
      <c r="O6" s="40" t="s">
        <v>400</v>
      </c>
    </row>
    <row r="7" spans="1:15" x14ac:dyDescent="0.3">
      <c r="A7" s="40">
        <v>1993</v>
      </c>
      <c r="B7" s="65" t="s">
        <v>18</v>
      </c>
      <c r="C7" s="66" t="s">
        <v>8</v>
      </c>
      <c r="D7" s="67" t="s">
        <v>45</v>
      </c>
      <c r="E7" s="62" t="s">
        <v>6</v>
      </c>
      <c r="F7" s="42">
        <f>778.7/11</f>
        <v>70.790909090909096</v>
      </c>
      <c r="G7" s="65" t="s">
        <v>49</v>
      </c>
      <c r="H7" s="62" t="s">
        <v>7</v>
      </c>
      <c r="I7" s="42">
        <f>802.1/11</f>
        <v>72.918181818181822</v>
      </c>
      <c r="J7" s="65" t="s">
        <v>41</v>
      </c>
      <c r="K7" s="62" t="s">
        <v>6</v>
      </c>
      <c r="L7" s="42">
        <f>817.7/11</f>
        <v>74.336363636363643</v>
      </c>
      <c r="M7" s="69" t="s">
        <v>6</v>
      </c>
      <c r="N7" s="40" t="s">
        <v>10</v>
      </c>
      <c r="O7" s="40" t="s">
        <v>7</v>
      </c>
    </row>
    <row r="8" spans="1:15" x14ac:dyDescent="0.3">
      <c r="A8" s="40">
        <v>1995</v>
      </c>
      <c r="B8" s="65" t="s">
        <v>22</v>
      </c>
      <c r="C8" s="66" t="s">
        <v>6</v>
      </c>
      <c r="D8" s="67" t="s">
        <v>41</v>
      </c>
      <c r="E8" s="62" t="s">
        <v>6</v>
      </c>
      <c r="F8" s="42">
        <f>973.31/14</f>
        <v>69.522142857142853</v>
      </c>
      <c r="G8" s="65" t="s">
        <v>45</v>
      </c>
      <c r="H8" s="62" t="s">
        <v>6</v>
      </c>
      <c r="I8" s="42">
        <f>982.91/14</f>
        <v>70.207857142857137</v>
      </c>
      <c r="J8" s="65" t="s">
        <v>56</v>
      </c>
      <c r="K8" s="62" t="s">
        <v>10</v>
      </c>
      <c r="L8" s="42">
        <f>990.56/14</f>
        <v>70.754285714285714</v>
      </c>
      <c r="M8" s="69" t="s">
        <v>10</v>
      </c>
      <c r="N8" s="40" t="s">
        <v>6</v>
      </c>
      <c r="O8" s="40" t="s">
        <v>12</v>
      </c>
    </row>
    <row r="9" spans="1:15" x14ac:dyDescent="0.3">
      <c r="A9" s="40">
        <v>1997</v>
      </c>
      <c r="B9" s="65" t="s">
        <v>24</v>
      </c>
      <c r="C9" s="66" t="s">
        <v>12</v>
      </c>
      <c r="D9" s="67" t="s">
        <v>40</v>
      </c>
      <c r="E9" s="62" t="s">
        <v>12</v>
      </c>
      <c r="F9" s="42">
        <f>967.85/14</f>
        <v>69.132142857142853</v>
      </c>
      <c r="G9" s="65" t="s">
        <v>41</v>
      </c>
      <c r="H9" s="62" t="s">
        <v>6</v>
      </c>
      <c r="I9" s="42">
        <f>977.97/14</f>
        <v>69.855000000000004</v>
      </c>
      <c r="J9" s="65" t="s">
        <v>39</v>
      </c>
      <c r="K9" s="62" t="s">
        <v>7</v>
      </c>
      <c r="L9" s="42">
        <f>980.86/14</f>
        <v>70.061428571428578</v>
      </c>
      <c r="M9" s="69" t="s">
        <v>12</v>
      </c>
      <c r="N9" s="40" t="s">
        <v>7</v>
      </c>
      <c r="O9" s="40" t="s">
        <v>10</v>
      </c>
    </row>
    <row r="10" spans="1:15" x14ac:dyDescent="0.3">
      <c r="A10" s="40">
        <v>1999</v>
      </c>
      <c r="B10" s="65" t="s">
        <v>25</v>
      </c>
      <c r="C10" s="66" t="s">
        <v>11</v>
      </c>
      <c r="D10" s="67" t="s">
        <v>47</v>
      </c>
      <c r="E10" s="62" t="s">
        <v>6</v>
      </c>
      <c r="F10" s="42">
        <v>62.4</v>
      </c>
      <c r="G10" s="65" t="s">
        <v>41</v>
      </c>
      <c r="H10" s="62" t="s">
        <v>6</v>
      </c>
      <c r="I10" s="42">
        <v>62.5</v>
      </c>
      <c r="J10" s="65" t="s">
        <v>45</v>
      </c>
      <c r="K10" s="62" t="s">
        <v>6</v>
      </c>
      <c r="L10" s="42">
        <v>62.9</v>
      </c>
      <c r="M10" s="69" t="s">
        <v>6</v>
      </c>
      <c r="N10" s="40" t="s">
        <v>10</v>
      </c>
      <c r="O10" s="40" t="s">
        <v>30</v>
      </c>
    </row>
    <row r="11" spans="1:15" x14ac:dyDescent="0.3">
      <c r="A11" s="40">
        <v>2001</v>
      </c>
      <c r="B11" s="65" t="s">
        <v>26</v>
      </c>
      <c r="C11" s="66" t="s">
        <v>7</v>
      </c>
      <c r="D11" s="67" t="s">
        <v>39</v>
      </c>
      <c r="E11" s="62" t="s">
        <v>7</v>
      </c>
      <c r="F11" s="42">
        <v>61.88</v>
      </c>
      <c r="G11" s="65" t="s">
        <v>60</v>
      </c>
      <c r="H11" s="62" t="s">
        <v>6</v>
      </c>
      <c r="I11" s="42">
        <v>62.62</v>
      </c>
      <c r="J11" s="65" t="s">
        <v>59</v>
      </c>
      <c r="K11" s="62" t="s">
        <v>6</v>
      </c>
      <c r="L11" s="42">
        <v>63.48</v>
      </c>
      <c r="M11" s="69" t="s">
        <v>11</v>
      </c>
      <c r="N11" s="40" t="s">
        <v>10</v>
      </c>
      <c r="O11" s="40" t="s">
        <v>7</v>
      </c>
    </row>
    <row r="12" spans="1:15" x14ac:dyDescent="0.3">
      <c r="A12" s="40">
        <v>2003</v>
      </c>
      <c r="B12" s="65" t="s">
        <v>27</v>
      </c>
      <c r="C12" s="66" t="s">
        <v>12</v>
      </c>
      <c r="D12" s="67" t="s">
        <v>39</v>
      </c>
      <c r="E12" s="62" t="s">
        <v>7</v>
      </c>
      <c r="F12" s="42">
        <f>782.9/13</f>
        <v>60.223076923076924</v>
      </c>
      <c r="G12" s="65" t="s">
        <v>45</v>
      </c>
      <c r="H12" s="62" t="s">
        <v>6</v>
      </c>
      <c r="I12" s="42">
        <f>797.7/13</f>
        <v>61.361538461538466</v>
      </c>
      <c r="J12" s="65" t="s">
        <v>44</v>
      </c>
      <c r="K12" s="62" t="s">
        <v>13</v>
      </c>
      <c r="L12" s="42">
        <f>812.5/13</f>
        <v>62.5</v>
      </c>
      <c r="M12" s="69" t="s">
        <v>13</v>
      </c>
      <c r="N12" s="40" t="s">
        <v>6</v>
      </c>
      <c r="O12" s="40" t="s">
        <v>7</v>
      </c>
    </row>
    <row r="13" spans="1:15" x14ac:dyDescent="0.3">
      <c r="A13" s="40">
        <v>2005</v>
      </c>
      <c r="B13" s="65" t="s">
        <v>28</v>
      </c>
      <c r="C13" s="66" t="s">
        <v>9</v>
      </c>
      <c r="D13" s="67" t="s">
        <v>39</v>
      </c>
      <c r="E13" s="62" t="s">
        <v>7</v>
      </c>
      <c r="F13" s="42">
        <f>720.75/12</f>
        <v>60.0625</v>
      </c>
      <c r="G13" s="65" t="s">
        <v>44</v>
      </c>
      <c r="H13" s="62" t="s">
        <v>13</v>
      </c>
      <c r="I13" s="42">
        <f>721.4/12</f>
        <v>60.116666666666667</v>
      </c>
      <c r="J13" s="65" t="s">
        <v>54</v>
      </c>
      <c r="K13" s="62" t="s">
        <v>30</v>
      </c>
      <c r="L13" s="42">
        <f>724.38/12</f>
        <v>60.365000000000002</v>
      </c>
      <c r="M13" s="69" t="s">
        <v>13</v>
      </c>
      <c r="N13" s="40" t="s">
        <v>9</v>
      </c>
      <c r="O13" s="40" t="s">
        <v>11</v>
      </c>
    </row>
    <row r="14" spans="1:15" x14ac:dyDescent="0.3">
      <c r="A14" s="40">
        <v>2007</v>
      </c>
      <c r="B14" s="65" t="s">
        <v>22</v>
      </c>
      <c r="C14" s="66" t="s">
        <v>6</v>
      </c>
      <c r="D14" s="67" t="s">
        <v>42</v>
      </c>
      <c r="E14" s="62" t="s">
        <v>6</v>
      </c>
      <c r="F14" s="42">
        <f>669.23/11</f>
        <v>60.839090909090913</v>
      </c>
      <c r="G14" s="65" t="s">
        <v>52</v>
      </c>
      <c r="H14" s="62" t="s">
        <v>6</v>
      </c>
      <c r="I14" s="42">
        <f>669.76/11</f>
        <v>60.887272727272723</v>
      </c>
      <c r="J14" s="65" t="s">
        <v>49</v>
      </c>
      <c r="K14" s="62" t="s">
        <v>7</v>
      </c>
      <c r="L14" s="42">
        <f>670.21/11</f>
        <v>60.92818181818182</v>
      </c>
      <c r="M14" s="69" t="s">
        <v>7</v>
      </c>
      <c r="N14" s="40" t="s">
        <v>30</v>
      </c>
      <c r="O14" s="40" t="s">
        <v>12</v>
      </c>
    </row>
    <row r="15" spans="1:15" x14ac:dyDescent="0.3">
      <c r="A15" s="40">
        <v>2009</v>
      </c>
      <c r="B15" s="65" t="s">
        <v>29</v>
      </c>
      <c r="C15" s="66" t="s">
        <v>10</v>
      </c>
      <c r="D15" s="67" t="s">
        <v>44</v>
      </c>
      <c r="E15" s="62" t="s">
        <v>13</v>
      </c>
      <c r="F15" s="42">
        <f>588.27/10</f>
        <v>58.826999999999998</v>
      </c>
      <c r="G15" s="65" t="s">
        <v>45</v>
      </c>
      <c r="H15" s="62" t="s">
        <v>6</v>
      </c>
      <c r="I15" s="42">
        <f>590.92/10</f>
        <v>59.091999999999999</v>
      </c>
      <c r="J15" s="65" t="s">
        <v>42</v>
      </c>
      <c r="K15" s="62" t="s">
        <v>6</v>
      </c>
      <c r="L15" s="42">
        <f>594.31/10</f>
        <v>59.430999999999997</v>
      </c>
      <c r="M15" s="69" t="s">
        <v>6</v>
      </c>
      <c r="N15" s="40" t="s">
        <v>13</v>
      </c>
      <c r="O15" s="40" t="s">
        <v>10</v>
      </c>
    </row>
    <row r="16" spans="1:15" x14ac:dyDescent="0.3">
      <c r="A16" s="40">
        <v>2011</v>
      </c>
      <c r="B16" s="65" t="s">
        <v>26</v>
      </c>
      <c r="C16" s="66" t="s">
        <v>7</v>
      </c>
      <c r="D16" s="67" t="s">
        <v>39</v>
      </c>
      <c r="E16" s="62" t="s">
        <v>7</v>
      </c>
      <c r="F16" s="42">
        <f>585.71/10</f>
        <v>58.571000000000005</v>
      </c>
      <c r="G16" s="65" t="s">
        <v>51</v>
      </c>
      <c r="H16" s="62" t="s">
        <v>7</v>
      </c>
      <c r="I16" s="42">
        <f>595.12/10</f>
        <v>59.512</v>
      </c>
      <c r="J16" s="65" t="s">
        <v>61</v>
      </c>
      <c r="K16" s="62" t="s">
        <v>31</v>
      </c>
      <c r="L16" s="42">
        <f>598.88/10</f>
        <v>59.887999999999998</v>
      </c>
      <c r="M16" s="69" t="s">
        <v>7</v>
      </c>
      <c r="N16" s="40" t="s">
        <v>13</v>
      </c>
      <c r="O16" s="40" t="s">
        <v>9</v>
      </c>
    </row>
    <row r="17" spans="1:15" ht="14.4" customHeight="1" x14ac:dyDescent="0.3">
      <c r="A17" s="40">
        <v>2013</v>
      </c>
      <c r="B17" s="65" t="s">
        <v>19</v>
      </c>
      <c r="C17" s="66" t="s">
        <v>13</v>
      </c>
      <c r="D17" s="67" t="s">
        <v>39</v>
      </c>
      <c r="E17" s="62" t="s">
        <v>7</v>
      </c>
      <c r="F17" s="42">
        <v>58.22</v>
      </c>
      <c r="G17" s="65" t="s">
        <v>42</v>
      </c>
      <c r="H17" s="62" t="s">
        <v>6</v>
      </c>
      <c r="I17" s="42">
        <v>59.37</v>
      </c>
      <c r="J17" s="65" t="s">
        <v>66</v>
      </c>
      <c r="K17" s="62" t="s">
        <v>36</v>
      </c>
      <c r="L17" s="42">
        <v>59.82</v>
      </c>
      <c r="M17" s="69" t="s">
        <v>6</v>
      </c>
      <c r="N17" s="40" t="s">
        <v>36</v>
      </c>
      <c r="O17" s="40" t="s">
        <v>10</v>
      </c>
    </row>
    <row r="18" spans="1:15" x14ac:dyDescent="0.3">
      <c r="A18" s="40">
        <v>2015</v>
      </c>
      <c r="B18" s="46" t="s">
        <v>20</v>
      </c>
      <c r="C18" s="50" t="s">
        <v>12</v>
      </c>
      <c r="D18" s="67" t="s">
        <v>42</v>
      </c>
      <c r="E18" s="49" t="s">
        <v>6</v>
      </c>
      <c r="F18" s="42">
        <v>58.49</v>
      </c>
      <c r="G18" s="46" t="s">
        <v>43</v>
      </c>
      <c r="H18" s="49" t="s">
        <v>11</v>
      </c>
      <c r="I18" s="42">
        <v>58.91</v>
      </c>
      <c r="J18" s="46" t="s">
        <v>53</v>
      </c>
      <c r="K18" s="49" t="s">
        <v>12</v>
      </c>
      <c r="L18" s="42">
        <v>59.1</v>
      </c>
      <c r="M18" s="69" t="s">
        <v>12</v>
      </c>
      <c r="N18" s="40" t="s">
        <v>7</v>
      </c>
      <c r="O18" s="40" t="s">
        <v>36</v>
      </c>
    </row>
    <row r="19" spans="1:15" x14ac:dyDescent="0.3">
      <c r="A19" s="40">
        <v>2017</v>
      </c>
      <c r="B19" s="46" t="s">
        <v>367</v>
      </c>
      <c r="C19" s="50" t="s">
        <v>11</v>
      </c>
      <c r="D19" s="67" t="s">
        <v>48</v>
      </c>
      <c r="E19" s="49" t="s">
        <v>12</v>
      </c>
      <c r="F19" s="42">
        <v>57.51</v>
      </c>
      <c r="G19" s="46" t="s">
        <v>50</v>
      </c>
      <c r="H19" s="49" t="s">
        <v>32</v>
      </c>
      <c r="I19" s="42">
        <v>58.1</v>
      </c>
      <c r="J19" s="46" t="s">
        <v>55</v>
      </c>
      <c r="K19" s="49" t="s">
        <v>11</v>
      </c>
      <c r="L19" s="42">
        <v>58.15</v>
      </c>
      <c r="M19" s="69" t="s">
        <v>7</v>
      </c>
      <c r="N19" s="40" t="s">
        <v>6</v>
      </c>
      <c r="O19" s="40" t="s">
        <v>30</v>
      </c>
    </row>
    <row r="20" spans="1:15" x14ac:dyDescent="0.3">
      <c r="A20" s="40">
        <v>2019</v>
      </c>
      <c r="B20" s="46" t="s">
        <v>21</v>
      </c>
      <c r="C20" s="50" t="s">
        <v>7</v>
      </c>
      <c r="D20" s="67" t="s">
        <v>39</v>
      </c>
      <c r="E20" s="49" t="s">
        <v>7</v>
      </c>
      <c r="F20" s="42">
        <f>684.76/12</f>
        <v>57.063333333333333</v>
      </c>
      <c r="G20" s="46" t="s">
        <v>43</v>
      </c>
      <c r="H20" s="49" t="s">
        <v>11</v>
      </c>
      <c r="I20" s="42">
        <f>691.92/12</f>
        <v>57.66</v>
      </c>
      <c r="J20" s="46" t="s">
        <v>44</v>
      </c>
      <c r="K20" s="49" t="s">
        <v>13</v>
      </c>
      <c r="L20" s="42">
        <f>695.03/12</f>
        <v>57.919166666666662</v>
      </c>
      <c r="M20" s="69" t="s">
        <v>7</v>
      </c>
      <c r="N20" s="40" t="s">
        <v>12</v>
      </c>
      <c r="O20" s="40" t="s">
        <v>36</v>
      </c>
    </row>
    <row r="21" spans="1:15" x14ac:dyDescent="0.3">
      <c r="A21" s="40">
        <v>2022</v>
      </c>
      <c r="B21" s="46" t="s">
        <v>22</v>
      </c>
      <c r="C21" s="50" t="s">
        <v>6</v>
      </c>
      <c r="D21" s="67" t="s">
        <v>43</v>
      </c>
      <c r="E21" s="49" t="s">
        <v>11</v>
      </c>
      <c r="F21" s="42">
        <f>634.27/11</f>
        <v>57.660909090909087</v>
      </c>
      <c r="G21" s="46" t="s">
        <v>64</v>
      </c>
      <c r="H21" s="49" t="s">
        <v>6</v>
      </c>
      <c r="I21" s="42">
        <f>639.78/11</f>
        <v>58.161818181818177</v>
      </c>
      <c r="J21" s="46" t="s">
        <v>65</v>
      </c>
      <c r="K21" s="49" t="s">
        <v>11</v>
      </c>
      <c r="L21" s="42">
        <f>653.53/11</f>
        <v>59.411818181818177</v>
      </c>
      <c r="M21" s="69" t="s">
        <v>11</v>
      </c>
      <c r="N21" s="40" t="s">
        <v>6</v>
      </c>
      <c r="O21" s="40" t="s">
        <v>13</v>
      </c>
    </row>
    <row r="22" spans="1:15" x14ac:dyDescent="0.3">
      <c r="A22" s="40">
        <v>2023</v>
      </c>
      <c r="B22" s="46" t="s">
        <v>23</v>
      </c>
      <c r="C22" s="50" t="s">
        <v>13</v>
      </c>
      <c r="D22" s="67" t="s">
        <v>43</v>
      </c>
      <c r="E22" s="49" t="s">
        <v>11</v>
      </c>
      <c r="F22" s="42">
        <v>58.51</v>
      </c>
      <c r="G22" s="46" t="s">
        <v>42</v>
      </c>
      <c r="H22" s="49" t="s">
        <v>6</v>
      </c>
      <c r="I22" s="42">
        <v>58.75</v>
      </c>
      <c r="J22" s="46" t="s">
        <v>64</v>
      </c>
      <c r="K22" s="49" t="s">
        <v>6</v>
      </c>
      <c r="L22" s="42">
        <v>58.75</v>
      </c>
      <c r="M22" s="69" t="s">
        <v>6</v>
      </c>
      <c r="N22" s="40" t="s">
        <v>11</v>
      </c>
      <c r="O22" s="40" t="s">
        <v>12</v>
      </c>
    </row>
    <row r="23" spans="1:15" ht="15" thickBot="1" x14ac:dyDescent="0.35">
      <c r="A23" s="16">
        <v>2025</v>
      </c>
      <c r="B23" s="51" t="s">
        <v>419</v>
      </c>
      <c r="C23" s="53" t="s">
        <v>10</v>
      </c>
      <c r="D23" s="68" t="s">
        <v>44</v>
      </c>
      <c r="E23" s="52" t="s">
        <v>13</v>
      </c>
      <c r="F23" s="15">
        <v>56.53</v>
      </c>
      <c r="G23" s="51" t="s">
        <v>42</v>
      </c>
      <c r="H23" s="52" t="s">
        <v>6</v>
      </c>
      <c r="I23" s="15">
        <v>56.85</v>
      </c>
      <c r="J23" s="51" t="s">
        <v>68</v>
      </c>
      <c r="K23" s="52" t="s">
        <v>32</v>
      </c>
      <c r="L23" s="15">
        <v>57.73</v>
      </c>
      <c r="M23" s="70" t="s">
        <v>6</v>
      </c>
      <c r="N23" s="16" t="s">
        <v>36</v>
      </c>
      <c r="O23" s="16" t="s">
        <v>12</v>
      </c>
    </row>
    <row r="24" spans="1:15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5" ht="14.4" customHeight="1" thickBot="1" x14ac:dyDescent="0.35">
      <c r="D25" s="119" t="s">
        <v>352</v>
      </c>
      <c r="E25" s="120"/>
      <c r="F25" s="120"/>
      <c r="G25" s="121"/>
      <c r="J25" s="119" t="s">
        <v>353</v>
      </c>
      <c r="K25" s="120"/>
      <c r="L25" s="120"/>
      <c r="M25" s="120"/>
      <c r="N25" s="121"/>
    </row>
    <row r="26" spans="1:15" x14ac:dyDescent="0.3">
      <c r="D26" s="55">
        <v>6</v>
      </c>
      <c r="E26" s="122" t="s">
        <v>39</v>
      </c>
      <c r="F26" s="123"/>
      <c r="G26" s="124"/>
      <c r="J26" s="55">
        <v>9</v>
      </c>
      <c r="K26" s="131" t="s">
        <v>346</v>
      </c>
      <c r="L26" s="132"/>
      <c r="M26" s="132"/>
      <c r="N26" s="133"/>
    </row>
    <row r="27" spans="1:15" x14ac:dyDescent="0.3">
      <c r="D27" s="54">
        <v>3</v>
      </c>
      <c r="E27" s="116" t="s">
        <v>41</v>
      </c>
      <c r="F27" s="117"/>
      <c r="G27" s="118"/>
      <c r="J27" s="54">
        <v>5</v>
      </c>
      <c r="K27" s="128" t="s">
        <v>347</v>
      </c>
      <c r="L27" s="129"/>
      <c r="M27" s="129"/>
      <c r="N27" s="130"/>
    </row>
    <row r="28" spans="1:15" x14ac:dyDescent="0.3">
      <c r="D28" s="59">
        <v>2</v>
      </c>
      <c r="E28" s="116" t="s">
        <v>43</v>
      </c>
      <c r="F28" s="117"/>
      <c r="G28" s="118"/>
      <c r="J28" s="59">
        <v>2</v>
      </c>
      <c r="K28" s="128" t="s">
        <v>348</v>
      </c>
      <c r="L28" s="129"/>
      <c r="M28" s="129"/>
      <c r="N28" s="130"/>
    </row>
    <row r="29" spans="1:15" x14ac:dyDescent="0.3">
      <c r="D29" s="59">
        <v>2</v>
      </c>
      <c r="E29" s="116" t="s">
        <v>42</v>
      </c>
      <c r="F29" s="117"/>
      <c r="G29" s="118"/>
      <c r="J29" s="59">
        <v>2</v>
      </c>
      <c r="K29" s="128" t="s">
        <v>349</v>
      </c>
      <c r="L29" s="129"/>
      <c r="M29" s="129"/>
      <c r="N29" s="130"/>
    </row>
    <row r="30" spans="1:15" x14ac:dyDescent="0.3">
      <c r="D30" s="59">
        <v>2</v>
      </c>
      <c r="E30" s="116" t="s">
        <v>40</v>
      </c>
      <c r="F30" s="117"/>
      <c r="G30" s="118"/>
      <c r="J30" s="59">
        <v>2</v>
      </c>
      <c r="K30" s="128" t="s">
        <v>350</v>
      </c>
      <c r="L30" s="129"/>
      <c r="M30" s="129"/>
      <c r="N30" s="130"/>
    </row>
    <row r="31" spans="1:15" ht="15" thickBot="1" x14ac:dyDescent="0.35">
      <c r="D31" s="59">
        <v>2</v>
      </c>
      <c r="E31" s="116" t="s">
        <v>44</v>
      </c>
      <c r="F31" s="117"/>
      <c r="G31" s="118"/>
      <c r="J31" s="16">
        <v>1</v>
      </c>
      <c r="K31" s="125" t="s">
        <v>351</v>
      </c>
      <c r="L31" s="126"/>
      <c r="M31" s="126"/>
      <c r="N31" s="127"/>
    </row>
    <row r="32" spans="1:15" x14ac:dyDescent="0.3">
      <c r="D32" s="40">
        <v>1</v>
      </c>
      <c r="E32" s="116" t="s">
        <v>46</v>
      </c>
      <c r="F32" s="117"/>
      <c r="G32" s="118"/>
    </row>
    <row r="33" spans="4:7" x14ac:dyDescent="0.3">
      <c r="D33" s="40">
        <v>1</v>
      </c>
      <c r="E33" s="116" t="s">
        <v>45</v>
      </c>
      <c r="F33" s="117"/>
      <c r="G33" s="118"/>
    </row>
    <row r="34" spans="4:7" x14ac:dyDescent="0.3">
      <c r="D34" s="40">
        <v>1</v>
      </c>
      <c r="E34" s="116" t="s">
        <v>47</v>
      </c>
      <c r="F34" s="117"/>
      <c r="G34" s="118"/>
    </row>
    <row r="35" spans="4:7" ht="15" thickBot="1" x14ac:dyDescent="0.35">
      <c r="D35" s="16">
        <v>1</v>
      </c>
      <c r="E35" s="113" t="s">
        <v>48</v>
      </c>
      <c r="F35" s="114"/>
      <c r="G35" s="115"/>
    </row>
    <row r="36" spans="4:7" ht="15.6" customHeight="1" x14ac:dyDescent="0.3"/>
  </sheetData>
  <mergeCells count="24">
    <mergeCell ref="M1:O1"/>
    <mergeCell ref="B2:C2"/>
    <mergeCell ref="D2:F2"/>
    <mergeCell ref="G2:I2"/>
    <mergeCell ref="J2:L2"/>
    <mergeCell ref="A1:L1"/>
    <mergeCell ref="J25:N25"/>
    <mergeCell ref="K31:N31"/>
    <mergeCell ref="K30:N30"/>
    <mergeCell ref="K29:N29"/>
    <mergeCell ref="K28:N28"/>
    <mergeCell ref="K27:N27"/>
    <mergeCell ref="K26:N26"/>
    <mergeCell ref="D25:G25"/>
    <mergeCell ref="E26:G26"/>
    <mergeCell ref="E27:G27"/>
    <mergeCell ref="E28:G28"/>
    <mergeCell ref="E29:G29"/>
    <mergeCell ref="E35:G35"/>
    <mergeCell ref="E30:G30"/>
    <mergeCell ref="E31:G31"/>
    <mergeCell ref="E32:G32"/>
    <mergeCell ref="E33:G33"/>
    <mergeCell ref="E34:G3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0392-10E1-4F00-8612-DE58CD49E8EA}">
  <sheetPr>
    <pageSetUpPr fitToPage="1"/>
  </sheetPr>
  <dimension ref="A1:R49"/>
  <sheetViews>
    <sheetView zoomScale="130" zoomScaleNormal="130" workbookViewId="0">
      <selection activeCell="A2" sqref="A1:S1048576"/>
    </sheetView>
  </sheetViews>
  <sheetFormatPr defaultRowHeight="14.4" x14ac:dyDescent="0.3"/>
  <cols>
    <col min="1" max="1" width="5" bestFit="1" customWidth="1"/>
    <col min="2" max="2" width="23.4414062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21875" bestFit="1" customWidth="1"/>
    <col min="15" max="18" width="9.21875" bestFit="1" customWidth="1"/>
  </cols>
  <sheetData>
    <row r="1" spans="1:18" ht="24" thickBot="1" x14ac:dyDescent="0.35">
      <c r="A1" s="151" t="s">
        <v>380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8" t="s">
        <v>120</v>
      </c>
    </row>
    <row r="3" spans="1:18" x14ac:dyDescent="0.3">
      <c r="A3" s="55">
        <v>1</v>
      </c>
      <c r="B3" s="12" t="s">
        <v>39</v>
      </c>
      <c r="C3" s="13" t="s">
        <v>7</v>
      </c>
      <c r="D3" s="20">
        <v>58.571000000000005</v>
      </c>
      <c r="E3" s="20">
        <f>MIN(F3:R3)</f>
        <v>56.5</v>
      </c>
      <c r="F3" s="12">
        <v>68.760000000000005</v>
      </c>
      <c r="G3" s="10">
        <v>60.45</v>
      </c>
      <c r="H3" s="10">
        <v>59.83</v>
      </c>
      <c r="I3" s="10">
        <v>60.23</v>
      </c>
      <c r="J3" s="10">
        <v>57.91</v>
      </c>
      <c r="K3" s="10">
        <v>58.28</v>
      </c>
      <c r="L3" s="10">
        <v>58.11</v>
      </c>
      <c r="M3" s="10">
        <v>200</v>
      </c>
      <c r="N3" s="10">
        <v>59.42</v>
      </c>
      <c r="O3" s="10">
        <v>57.97</v>
      </c>
      <c r="P3" s="10">
        <v>58.91</v>
      </c>
      <c r="Q3" s="10">
        <v>58.45</v>
      </c>
      <c r="R3" s="13">
        <v>56.5</v>
      </c>
    </row>
    <row r="4" spans="1:18" x14ac:dyDescent="0.3">
      <c r="A4" s="54">
        <v>2</v>
      </c>
      <c r="B4" s="21" t="s">
        <v>51</v>
      </c>
      <c r="C4" s="24" t="s">
        <v>7</v>
      </c>
      <c r="D4" s="20">
        <v>59.545000000000002</v>
      </c>
      <c r="E4" s="20">
        <f t="shared" ref="E4:E49" si="0">MIN(F4:R4)</f>
        <v>58.09</v>
      </c>
      <c r="F4" s="41">
        <v>63.84</v>
      </c>
      <c r="G4" s="34">
        <v>59.8</v>
      </c>
      <c r="H4" s="34">
        <v>60.12</v>
      </c>
      <c r="I4" s="34">
        <v>68.47</v>
      </c>
      <c r="J4" s="34">
        <v>59.7</v>
      </c>
      <c r="K4" s="34">
        <v>58.13</v>
      </c>
      <c r="L4" s="34">
        <v>58.09</v>
      </c>
      <c r="M4" s="34">
        <v>200</v>
      </c>
      <c r="N4" s="34">
        <v>59.96</v>
      </c>
      <c r="O4" s="34">
        <v>60.14</v>
      </c>
      <c r="P4" s="34">
        <v>60.97</v>
      </c>
      <c r="Q4" s="34">
        <v>60.08</v>
      </c>
      <c r="R4" s="42">
        <v>64.709999999999994</v>
      </c>
    </row>
    <row r="5" spans="1:18" x14ac:dyDescent="0.3">
      <c r="A5" s="59">
        <f>A4+1</f>
        <v>3</v>
      </c>
      <c r="B5" s="21" t="s">
        <v>61</v>
      </c>
      <c r="C5" s="24" t="s">
        <v>31</v>
      </c>
      <c r="D5" s="20">
        <v>59.835999999999999</v>
      </c>
      <c r="E5" s="20">
        <f t="shared" si="0"/>
        <v>58.27</v>
      </c>
      <c r="F5" s="41">
        <v>60.97</v>
      </c>
      <c r="G5" s="34">
        <v>68.92</v>
      </c>
      <c r="H5" s="34">
        <v>62.17</v>
      </c>
      <c r="I5" s="34">
        <v>59.3</v>
      </c>
      <c r="J5" s="34">
        <v>59.81</v>
      </c>
      <c r="K5" s="34">
        <v>59.91</v>
      </c>
      <c r="L5" s="34">
        <v>58.58</v>
      </c>
      <c r="M5" s="34">
        <v>60.73</v>
      </c>
      <c r="N5" s="34">
        <v>59.72</v>
      </c>
      <c r="O5" s="34">
        <v>60.51</v>
      </c>
      <c r="P5" s="34">
        <v>60.56</v>
      </c>
      <c r="Q5" s="34">
        <v>63.01</v>
      </c>
      <c r="R5" s="42">
        <v>58.27</v>
      </c>
    </row>
    <row r="6" spans="1:18" x14ac:dyDescent="0.3">
      <c r="A6" s="40">
        <f t="shared" ref="A6:A49" si="1">A5+1</f>
        <v>4</v>
      </c>
      <c r="B6" s="21" t="s">
        <v>63</v>
      </c>
      <c r="C6" s="24" t="s">
        <v>7</v>
      </c>
      <c r="D6" s="20">
        <v>61.319000000000003</v>
      </c>
      <c r="E6" s="20">
        <f t="shared" si="0"/>
        <v>59.7</v>
      </c>
      <c r="F6" s="41">
        <v>64.180000000000007</v>
      </c>
      <c r="G6" s="34">
        <v>64.489999999999995</v>
      </c>
      <c r="H6" s="34">
        <v>63.43</v>
      </c>
      <c r="I6" s="34">
        <v>61.15</v>
      </c>
      <c r="J6" s="34">
        <v>62.1</v>
      </c>
      <c r="K6" s="34">
        <v>61.32</v>
      </c>
      <c r="L6" s="34">
        <v>60.8</v>
      </c>
      <c r="M6" s="34">
        <v>59.7</v>
      </c>
      <c r="N6" s="34">
        <v>62.46</v>
      </c>
      <c r="O6" s="34">
        <v>200</v>
      </c>
      <c r="P6" s="34">
        <v>62.95</v>
      </c>
      <c r="Q6" s="34">
        <v>59.8</v>
      </c>
      <c r="R6" s="42">
        <v>60.43</v>
      </c>
    </row>
    <row r="7" spans="1:18" x14ac:dyDescent="0.3">
      <c r="A7" s="9">
        <f t="shared" si="1"/>
        <v>5</v>
      </c>
      <c r="B7" s="21" t="s">
        <v>52</v>
      </c>
      <c r="C7" s="24" t="s">
        <v>6</v>
      </c>
      <c r="D7" s="20">
        <v>61.874000000000002</v>
      </c>
      <c r="E7" s="20">
        <f t="shared" si="0"/>
        <v>59.59</v>
      </c>
      <c r="F7" s="41">
        <v>61.5</v>
      </c>
      <c r="G7" s="34">
        <v>61.11</v>
      </c>
      <c r="H7" s="34">
        <v>59.65</v>
      </c>
      <c r="I7" s="34">
        <v>200</v>
      </c>
      <c r="J7" s="34">
        <v>61.98</v>
      </c>
      <c r="K7" s="34">
        <v>60.83</v>
      </c>
      <c r="L7" s="34">
        <v>65.48</v>
      </c>
      <c r="M7" s="34">
        <v>59.59</v>
      </c>
      <c r="N7" s="34">
        <v>60.84</v>
      </c>
      <c r="O7" s="34">
        <v>200</v>
      </c>
      <c r="P7" s="34">
        <v>67.319999999999993</v>
      </c>
      <c r="Q7" s="34">
        <v>60.34</v>
      </c>
      <c r="R7" s="42">
        <v>200</v>
      </c>
    </row>
    <row r="8" spans="1:18" x14ac:dyDescent="0.3">
      <c r="A8" s="9">
        <f t="shared" si="1"/>
        <v>6</v>
      </c>
      <c r="B8" s="21" t="s">
        <v>135</v>
      </c>
      <c r="C8" s="24" t="s">
        <v>7</v>
      </c>
      <c r="D8" s="20">
        <v>62.721000000000004</v>
      </c>
      <c r="E8" s="20">
        <f t="shared" si="0"/>
        <v>61.4</v>
      </c>
      <c r="F8" s="41">
        <v>70.44</v>
      </c>
      <c r="G8" s="34">
        <v>63.59</v>
      </c>
      <c r="H8" s="34">
        <v>66</v>
      </c>
      <c r="I8" s="34">
        <v>61.4</v>
      </c>
      <c r="J8" s="34">
        <v>63.32</v>
      </c>
      <c r="K8" s="34">
        <v>200</v>
      </c>
      <c r="L8" s="34">
        <v>63.7</v>
      </c>
      <c r="M8" s="34">
        <v>62.14</v>
      </c>
      <c r="N8" s="34">
        <v>61.96</v>
      </c>
      <c r="O8" s="34">
        <v>61.78</v>
      </c>
      <c r="P8" s="34">
        <v>63.2</v>
      </c>
      <c r="Q8" s="34">
        <v>62.85</v>
      </c>
      <c r="R8" s="42">
        <v>200</v>
      </c>
    </row>
    <row r="9" spans="1:18" x14ac:dyDescent="0.3">
      <c r="A9" s="9">
        <f t="shared" si="1"/>
        <v>7</v>
      </c>
      <c r="B9" s="21" t="s">
        <v>247</v>
      </c>
      <c r="C9" s="24" t="s">
        <v>13</v>
      </c>
      <c r="D9" s="20">
        <v>63.155999999999992</v>
      </c>
      <c r="E9" s="20">
        <f t="shared" si="0"/>
        <v>60.56</v>
      </c>
      <c r="F9" s="41">
        <v>65.52</v>
      </c>
      <c r="G9" s="34">
        <v>68.02</v>
      </c>
      <c r="H9" s="34">
        <v>63.01</v>
      </c>
      <c r="I9" s="34">
        <v>67.78</v>
      </c>
      <c r="J9" s="34">
        <v>63.1</v>
      </c>
      <c r="K9" s="34">
        <v>62.43</v>
      </c>
      <c r="L9" s="34">
        <v>62.82</v>
      </c>
      <c r="M9" s="34">
        <v>61.98</v>
      </c>
      <c r="N9" s="34">
        <v>200</v>
      </c>
      <c r="O9" s="34">
        <v>63.04</v>
      </c>
      <c r="P9" s="34">
        <v>61.32</v>
      </c>
      <c r="Q9" s="34">
        <v>60.56</v>
      </c>
      <c r="R9" s="42">
        <v>200</v>
      </c>
    </row>
    <row r="10" spans="1:18" x14ac:dyDescent="0.3">
      <c r="A10" s="9">
        <f t="shared" si="1"/>
        <v>8</v>
      </c>
      <c r="B10" s="21" t="s">
        <v>53</v>
      </c>
      <c r="C10" s="24" t="s">
        <v>12</v>
      </c>
      <c r="D10" s="20">
        <v>63.591999999999999</v>
      </c>
      <c r="E10" s="20">
        <f t="shared" si="0"/>
        <v>61.79</v>
      </c>
      <c r="F10" s="41">
        <v>66.22</v>
      </c>
      <c r="G10" s="34">
        <v>62.56</v>
      </c>
      <c r="H10" s="34">
        <v>64.680000000000007</v>
      </c>
      <c r="I10" s="34">
        <v>200</v>
      </c>
      <c r="J10" s="34">
        <v>63.81</v>
      </c>
      <c r="K10" s="34">
        <v>63.12</v>
      </c>
      <c r="L10" s="34">
        <v>67.22</v>
      </c>
      <c r="M10" s="34">
        <v>63.82</v>
      </c>
      <c r="N10" s="34">
        <v>62.34</v>
      </c>
      <c r="O10" s="34">
        <v>65.63</v>
      </c>
      <c r="P10" s="34">
        <v>61.79</v>
      </c>
      <c r="Q10" s="34">
        <v>61.95</v>
      </c>
      <c r="R10" s="42">
        <v>200</v>
      </c>
    </row>
    <row r="11" spans="1:18" x14ac:dyDescent="0.3">
      <c r="A11" s="9">
        <f t="shared" si="1"/>
        <v>9</v>
      </c>
      <c r="B11" s="21" t="s">
        <v>149</v>
      </c>
      <c r="C11" s="24" t="s">
        <v>33</v>
      </c>
      <c r="D11" s="20">
        <v>63.65</v>
      </c>
      <c r="E11" s="20">
        <f t="shared" si="0"/>
        <v>61.01</v>
      </c>
      <c r="F11" s="41">
        <v>64.239999999999995</v>
      </c>
      <c r="G11" s="34">
        <v>70.22</v>
      </c>
      <c r="H11" s="34">
        <v>62.26</v>
      </c>
      <c r="I11" s="34">
        <v>64.209999999999994</v>
      </c>
      <c r="J11" s="34">
        <v>63.74</v>
      </c>
      <c r="K11" s="34">
        <v>200</v>
      </c>
      <c r="L11" s="34">
        <v>63.66</v>
      </c>
      <c r="M11" s="34">
        <v>67.05</v>
      </c>
      <c r="N11" s="34">
        <v>63.54</v>
      </c>
      <c r="O11" s="34">
        <v>61.01</v>
      </c>
      <c r="P11" s="34">
        <v>63.37</v>
      </c>
      <c r="Q11" s="34">
        <v>200</v>
      </c>
      <c r="R11" s="42">
        <v>63.52</v>
      </c>
    </row>
    <row r="12" spans="1:18" x14ac:dyDescent="0.3">
      <c r="A12" s="9">
        <f t="shared" si="1"/>
        <v>10</v>
      </c>
      <c r="B12" s="21" t="s">
        <v>54</v>
      </c>
      <c r="C12" s="24" t="s">
        <v>30</v>
      </c>
      <c r="D12" s="20">
        <v>63.766999999999996</v>
      </c>
      <c r="E12" s="20">
        <f t="shared" si="0"/>
        <v>61.54</v>
      </c>
      <c r="F12" s="41">
        <v>65.650000000000006</v>
      </c>
      <c r="G12" s="34">
        <v>70.599999999999994</v>
      </c>
      <c r="H12" s="34">
        <v>70.150000000000006</v>
      </c>
      <c r="I12" s="34">
        <v>64.099999999999994</v>
      </c>
      <c r="J12" s="34">
        <v>65.319999999999993</v>
      </c>
      <c r="K12" s="34">
        <v>61.54</v>
      </c>
      <c r="L12" s="34">
        <v>62.48</v>
      </c>
      <c r="M12" s="34">
        <v>63.99</v>
      </c>
      <c r="N12" s="34">
        <v>63.07</v>
      </c>
      <c r="O12" s="34">
        <v>63.07</v>
      </c>
      <c r="P12" s="34">
        <v>62.84</v>
      </c>
      <c r="Q12" s="34">
        <v>200</v>
      </c>
      <c r="R12" s="42">
        <v>65.61</v>
      </c>
    </row>
    <row r="13" spans="1:18" x14ac:dyDescent="0.3">
      <c r="A13" s="9">
        <f t="shared" si="1"/>
        <v>11</v>
      </c>
      <c r="B13" s="21" t="s">
        <v>125</v>
      </c>
      <c r="C13" s="24" t="s">
        <v>9</v>
      </c>
      <c r="D13" s="20">
        <v>63.605999999999995</v>
      </c>
      <c r="E13" s="20">
        <f t="shared" si="0"/>
        <v>61.39</v>
      </c>
      <c r="F13" s="41">
        <v>65.930000000000007</v>
      </c>
      <c r="G13" s="34">
        <v>63.29</v>
      </c>
      <c r="H13" s="34">
        <v>66.72</v>
      </c>
      <c r="I13" s="34">
        <v>63.65</v>
      </c>
      <c r="J13" s="34">
        <v>64.540000000000006</v>
      </c>
      <c r="K13" s="34">
        <v>65.72</v>
      </c>
      <c r="L13" s="34">
        <v>64.239999999999995</v>
      </c>
      <c r="M13" s="34">
        <v>61.62</v>
      </c>
      <c r="N13" s="34">
        <v>64.02</v>
      </c>
      <c r="O13" s="34">
        <v>68.77</v>
      </c>
      <c r="P13" s="34">
        <v>63.65</v>
      </c>
      <c r="Q13" s="34">
        <v>61.39</v>
      </c>
      <c r="R13" s="42">
        <v>66.64</v>
      </c>
    </row>
    <row r="14" spans="1:18" x14ac:dyDescent="0.3">
      <c r="A14" s="9">
        <f t="shared" si="1"/>
        <v>12</v>
      </c>
      <c r="B14" s="21" t="s">
        <v>42</v>
      </c>
      <c r="C14" s="24" t="s">
        <v>6</v>
      </c>
      <c r="D14" s="20">
        <v>63.971000000000004</v>
      </c>
      <c r="E14" s="20">
        <f t="shared" si="0"/>
        <v>59.97</v>
      </c>
      <c r="F14" s="41">
        <v>65.69</v>
      </c>
      <c r="G14" s="34">
        <v>69.16</v>
      </c>
      <c r="H14" s="34">
        <v>62.48</v>
      </c>
      <c r="I14" s="34">
        <v>200</v>
      </c>
      <c r="J14" s="34">
        <v>64.209999999999994</v>
      </c>
      <c r="K14" s="34">
        <v>70.94</v>
      </c>
      <c r="L14" s="34">
        <v>64.69</v>
      </c>
      <c r="M14" s="34">
        <v>68.08</v>
      </c>
      <c r="N14" s="34">
        <v>61.99</v>
      </c>
      <c r="O14" s="34">
        <v>59.97</v>
      </c>
      <c r="P14" s="34">
        <v>61.15</v>
      </c>
      <c r="Q14" s="34">
        <v>69.959999999999994</v>
      </c>
      <c r="R14" s="42">
        <v>62.29</v>
      </c>
    </row>
    <row r="15" spans="1:18" x14ac:dyDescent="0.3">
      <c r="A15" s="9">
        <f t="shared" si="1"/>
        <v>13</v>
      </c>
      <c r="B15" s="21" t="s">
        <v>277</v>
      </c>
      <c r="C15" s="24" t="s">
        <v>145</v>
      </c>
      <c r="D15" s="20">
        <v>64.524000000000001</v>
      </c>
      <c r="E15" s="20">
        <f t="shared" si="0"/>
        <v>61.56</v>
      </c>
      <c r="F15" s="41">
        <v>69.62</v>
      </c>
      <c r="G15" s="34">
        <v>65.63</v>
      </c>
      <c r="H15" s="34">
        <v>66.97</v>
      </c>
      <c r="I15" s="34">
        <v>66.209999999999994</v>
      </c>
      <c r="J15" s="34">
        <v>65.430000000000007</v>
      </c>
      <c r="K15" s="34">
        <v>66.02</v>
      </c>
      <c r="L15" s="34">
        <v>63.51</v>
      </c>
      <c r="M15" s="34">
        <v>61.56</v>
      </c>
      <c r="N15" s="34">
        <v>67.38</v>
      </c>
      <c r="O15" s="34">
        <v>65.150000000000006</v>
      </c>
      <c r="P15" s="34">
        <v>63.13</v>
      </c>
      <c r="Q15" s="34">
        <v>65.650000000000006</v>
      </c>
      <c r="R15" s="42">
        <v>62.95</v>
      </c>
    </row>
    <row r="16" spans="1:18" x14ac:dyDescent="0.3">
      <c r="A16" s="9">
        <f t="shared" si="1"/>
        <v>14</v>
      </c>
      <c r="B16" s="21" t="s">
        <v>206</v>
      </c>
      <c r="C16" s="24" t="s">
        <v>10</v>
      </c>
      <c r="D16" s="20">
        <v>64.646000000000001</v>
      </c>
      <c r="E16" s="20">
        <f t="shared" si="0"/>
        <v>62.92</v>
      </c>
      <c r="F16" s="41">
        <v>67.14</v>
      </c>
      <c r="G16" s="34">
        <v>200</v>
      </c>
      <c r="H16" s="34">
        <v>66.69</v>
      </c>
      <c r="I16" s="34">
        <v>65.66</v>
      </c>
      <c r="J16" s="34">
        <v>62.92</v>
      </c>
      <c r="K16" s="34">
        <v>63.49</v>
      </c>
      <c r="L16" s="34">
        <v>63.42</v>
      </c>
      <c r="M16" s="34">
        <v>63.65</v>
      </c>
      <c r="N16" s="34">
        <v>63.59</v>
      </c>
      <c r="O16" s="34">
        <v>66.36</v>
      </c>
      <c r="P16" s="34">
        <v>66.28</v>
      </c>
      <c r="Q16" s="34">
        <v>67.33</v>
      </c>
      <c r="R16" s="42">
        <v>64.400000000000006</v>
      </c>
    </row>
    <row r="17" spans="1:18" x14ac:dyDescent="0.3">
      <c r="A17" s="9">
        <f t="shared" si="1"/>
        <v>15</v>
      </c>
      <c r="B17" s="21" t="s">
        <v>128</v>
      </c>
      <c r="C17" s="24" t="s">
        <v>36</v>
      </c>
      <c r="D17" s="20">
        <v>64.686999999999998</v>
      </c>
      <c r="E17" s="20">
        <f t="shared" si="0"/>
        <v>60.1</v>
      </c>
      <c r="F17" s="41">
        <v>74.28</v>
      </c>
      <c r="G17" s="34">
        <v>63.57</v>
      </c>
      <c r="H17" s="34">
        <v>63.6</v>
      </c>
      <c r="I17" s="34">
        <v>70.819999999999993</v>
      </c>
      <c r="J17" s="34">
        <v>200</v>
      </c>
      <c r="K17" s="34">
        <v>63.6</v>
      </c>
      <c r="L17" s="34">
        <v>62.53</v>
      </c>
      <c r="M17" s="34">
        <v>62.68</v>
      </c>
      <c r="N17" s="34">
        <v>69.290000000000006</v>
      </c>
      <c r="O17" s="34">
        <v>60.1</v>
      </c>
      <c r="P17" s="34">
        <v>62.25</v>
      </c>
      <c r="Q17" s="34">
        <v>65.510000000000005</v>
      </c>
      <c r="R17" s="42">
        <v>200</v>
      </c>
    </row>
    <row r="18" spans="1:18" x14ac:dyDescent="0.3">
      <c r="A18" s="9">
        <f t="shared" si="1"/>
        <v>16</v>
      </c>
      <c r="B18" s="21" t="s">
        <v>66</v>
      </c>
      <c r="C18" s="24" t="s">
        <v>36</v>
      </c>
      <c r="D18" s="20">
        <v>66.051999999999992</v>
      </c>
      <c r="E18" s="20">
        <f t="shared" si="0"/>
        <v>61.93</v>
      </c>
      <c r="F18" s="41">
        <v>200</v>
      </c>
      <c r="G18" s="34">
        <v>65.739999999999995</v>
      </c>
      <c r="H18" s="34">
        <v>200</v>
      </c>
      <c r="I18" s="34">
        <v>63.73</v>
      </c>
      <c r="J18" s="34">
        <v>63.24</v>
      </c>
      <c r="K18" s="34">
        <v>61.93</v>
      </c>
      <c r="L18" s="34">
        <v>200</v>
      </c>
      <c r="M18" s="34">
        <v>67.95</v>
      </c>
      <c r="N18" s="34">
        <v>64.53</v>
      </c>
      <c r="O18" s="34">
        <v>69.52</v>
      </c>
      <c r="P18" s="34">
        <v>64.58</v>
      </c>
      <c r="Q18" s="34">
        <v>63.32</v>
      </c>
      <c r="R18" s="42">
        <v>65.97</v>
      </c>
    </row>
    <row r="19" spans="1:18" x14ac:dyDescent="0.3">
      <c r="A19" s="9">
        <f t="shared" si="1"/>
        <v>17</v>
      </c>
      <c r="B19" s="21" t="s">
        <v>115</v>
      </c>
      <c r="C19" s="24" t="s">
        <v>13</v>
      </c>
      <c r="D19" s="20">
        <v>66.679000000000002</v>
      </c>
      <c r="E19" s="20">
        <f t="shared" si="0"/>
        <v>63.79</v>
      </c>
      <c r="F19" s="41">
        <v>67.81</v>
      </c>
      <c r="G19" s="34">
        <v>65.63</v>
      </c>
      <c r="H19" s="34">
        <v>65.36</v>
      </c>
      <c r="I19" s="34">
        <v>200</v>
      </c>
      <c r="J19" s="34">
        <v>74.28</v>
      </c>
      <c r="K19" s="34">
        <v>69.86</v>
      </c>
      <c r="L19" s="34">
        <v>64.09</v>
      </c>
      <c r="M19" s="34">
        <v>63.79</v>
      </c>
      <c r="N19" s="34">
        <v>589</v>
      </c>
      <c r="O19" s="34">
        <v>67.56</v>
      </c>
      <c r="P19" s="34">
        <v>64.27</v>
      </c>
      <c r="Q19" s="34">
        <v>64.33</v>
      </c>
      <c r="R19" s="42">
        <v>65.760000000000005</v>
      </c>
    </row>
    <row r="20" spans="1:18" x14ac:dyDescent="0.3">
      <c r="A20" s="9">
        <f t="shared" si="1"/>
        <v>18</v>
      </c>
      <c r="B20" s="21" t="s">
        <v>122</v>
      </c>
      <c r="C20" s="24" t="s">
        <v>13</v>
      </c>
      <c r="D20" s="20">
        <v>66.691999999999993</v>
      </c>
      <c r="E20" s="20">
        <f t="shared" si="0"/>
        <v>62.29</v>
      </c>
      <c r="F20" s="41">
        <v>67.89</v>
      </c>
      <c r="G20" s="34">
        <v>64.91</v>
      </c>
      <c r="H20" s="34">
        <v>62.65</v>
      </c>
      <c r="I20" s="34">
        <v>69.040000000000006</v>
      </c>
      <c r="J20" s="34">
        <v>66.3</v>
      </c>
      <c r="K20" s="34">
        <v>67.33</v>
      </c>
      <c r="L20" s="34">
        <v>200</v>
      </c>
      <c r="M20" s="34">
        <v>200</v>
      </c>
      <c r="N20" s="34">
        <v>71.900000000000006</v>
      </c>
      <c r="O20" s="34">
        <v>62.29</v>
      </c>
      <c r="P20" s="34">
        <v>65.16</v>
      </c>
      <c r="Q20" s="34">
        <v>65.91</v>
      </c>
      <c r="R20" s="42">
        <v>65.44</v>
      </c>
    </row>
    <row r="21" spans="1:18" x14ac:dyDescent="0.3">
      <c r="A21" s="9">
        <f t="shared" si="1"/>
        <v>19</v>
      </c>
      <c r="B21" s="21" t="s">
        <v>89</v>
      </c>
      <c r="C21" s="24" t="s">
        <v>90</v>
      </c>
      <c r="D21" s="20">
        <v>65.703000000000003</v>
      </c>
      <c r="E21" s="20">
        <f t="shared" si="0"/>
        <v>61.43</v>
      </c>
      <c r="F21" s="41">
        <v>73.27</v>
      </c>
      <c r="G21" s="34">
        <v>200</v>
      </c>
      <c r="H21" s="34">
        <v>64.400000000000006</v>
      </c>
      <c r="I21" s="34">
        <v>68.180000000000007</v>
      </c>
      <c r="J21" s="34">
        <v>200</v>
      </c>
      <c r="K21" s="34">
        <v>200</v>
      </c>
      <c r="L21" s="34">
        <v>63.74</v>
      </c>
      <c r="M21" s="34">
        <v>64.47</v>
      </c>
      <c r="N21" s="34">
        <v>61.87</v>
      </c>
      <c r="O21" s="34">
        <v>64.959999999999994</v>
      </c>
      <c r="P21" s="34">
        <v>69.64</v>
      </c>
      <c r="Q21" s="34">
        <v>61.43</v>
      </c>
      <c r="R21" s="42">
        <v>64.790000000000006</v>
      </c>
    </row>
    <row r="22" spans="1:18" x14ac:dyDescent="0.3">
      <c r="A22" s="9">
        <f t="shared" si="1"/>
        <v>20</v>
      </c>
      <c r="B22" s="21" t="s">
        <v>138</v>
      </c>
      <c r="C22" s="24" t="s">
        <v>9</v>
      </c>
      <c r="D22" s="20">
        <v>65.757000000000005</v>
      </c>
      <c r="E22" s="20">
        <f t="shared" si="0"/>
        <v>61.07</v>
      </c>
      <c r="F22" s="41">
        <v>68.91</v>
      </c>
      <c r="G22" s="34">
        <v>71.37</v>
      </c>
      <c r="H22" s="34">
        <v>200</v>
      </c>
      <c r="I22" s="34">
        <v>72.739999999999995</v>
      </c>
      <c r="J22" s="34">
        <v>200</v>
      </c>
      <c r="K22" s="34">
        <v>66.3</v>
      </c>
      <c r="L22" s="34">
        <v>65.94</v>
      </c>
      <c r="M22" s="34">
        <v>61.07</v>
      </c>
      <c r="N22" s="34">
        <v>64.489999999999995</v>
      </c>
      <c r="O22" s="34">
        <v>65.209999999999994</v>
      </c>
      <c r="P22" s="34">
        <v>63.46</v>
      </c>
      <c r="Q22" s="34">
        <v>66.8</v>
      </c>
      <c r="R22" s="42">
        <v>64.02</v>
      </c>
    </row>
    <row r="23" spans="1:18" x14ac:dyDescent="0.3">
      <c r="A23" s="9">
        <f t="shared" si="1"/>
        <v>21</v>
      </c>
      <c r="B23" s="21" t="s">
        <v>286</v>
      </c>
      <c r="C23" s="24" t="s">
        <v>11</v>
      </c>
      <c r="D23" s="20">
        <v>66.119</v>
      </c>
      <c r="E23" s="20">
        <f t="shared" si="0"/>
        <v>62.54</v>
      </c>
      <c r="F23" s="41">
        <v>64.94</v>
      </c>
      <c r="G23" s="34">
        <v>69.91</v>
      </c>
      <c r="H23" s="34">
        <v>64.260000000000005</v>
      </c>
      <c r="I23" s="34">
        <v>70.27</v>
      </c>
      <c r="J23" s="34">
        <v>65.319999999999993</v>
      </c>
      <c r="K23" s="34">
        <v>64.52</v>
      </c>
      <c r="L23" s="34">
        <v>65.459999999999994</v>
      </c>
      <c r="M23" s="34">
        <v>73.48</v>
      </c>
      <c r="N23" s="34">
        <v>66.25</v>
      </c>
      <c r="O23" s="34">
        <v>67.91</v>
      </c>
      <c r="P23" s="34">
        <v>71.28</v>
      </c>
      <c r="Q23" s="34">
        <v>70.08</v>
      </c>
      <c r="R23" s="42">
        <v>62.54</v>
      </c>
    </row>
    <row r="24" spans="1:18" x14ac:dyDescent="0.3">
      <c r="A24" s="9">
        <f t="shared" si="1"/>
        <v>22</v>
      </c>
      <c r="B24" s="21" t="s">
        <v>136</v>
      </c>
      <c r="C24" s="24" t="s">
        <v>30</v>
      </c>
      <c r="D24" s="20">
        <v>66.158000000000001</v>
      </c>
      <c r="E24" s="20">
        <f t="shared" si="0"/>
        <v>60.82</v>
      </c>
      <c r="F24" s="41">
        <v>64.489999999999995</v>
      </c>
      <c r="G24" s="34">
        <v>200</v>
      </c>
      <c r="H24" s="34">
        <v>73.849999999999994</v>
      </c>
      <c r="I24" s="34">
        <v>62.62</v>
      </c>
      <c r="J24" s="34">
        <v>69.209999999999994</v>
      </c>
      <c r="K24" s="34">
        <v>200</v>
      </c>
      <c r="L24" s="34">
        <v>200</v>
      </c>
      <c r="M24" s="34">
        <v>69.680000000000007</v>
      </c>
      <c r="N24" s="34">
        <v>64.459999999999994</v>
      </c>
      <c r="O24" s="34">
        <v>60.82</v>
      </c>
      <c r="P24" s="34">
        <v>65.849999999999994</v>
      </c>
      <c r="Q24" s="34">
        <v>62.21</v>
      </c>
      <c r="R24" s="42">
        <v>68.39</v>
      </c>
    </row>
    <row r="25" spans="1:18" x14ac:dyDescent="0.3">
      <c r="A25" s="9">
        <f t="shared" si="1"/>
        <v>23</v>
      </c>
      <c r="B25" s="21" t="s">
        <v>183</v>
      </c>
      <c r="C25" s="24" t="s">
        <v>10</v>
      </c>
      <c r="D25" s="20">
        <v>66.626000000000005</v>
      </c>
      <c r="E25" s="20">
        <f t="shared" si="0"/>
        <v>62.49</v>
      </c>
      <c r="F25" s="41">
        <v>64.91</v>
      </c>
      <c r="G25" s="34">
        <v>200</v>
      </c>
      <c r="H25" s="34">
        <v>200</v>
      </c>
      <c r="I25" s="34">
        <v>62.49</v>
      </c>
      <c r="J25" s="34">
        <v>63.99</v>
      </c>
      <c r="K25" s="34">
        <v>69.599999999999994</v>
      </c>
      <c r="L25" s="34">
        <v>200</v>
      </c>
      <c r="M25" s="34">
        <v>68.38</v>
      </c>
      <c r="N25" s="34">
        <v>66.94</v>
      </c>
      <c r="O25" s="34">
        <v>65.94</v>
      </c>
      <c r="P25" s="34">
        <v>67.599999999999994</v>
      </c>
      <c r="Q25" s="34">
        <v>70.8</v>
      </c>
      <c r="R25" s="42">
        <v>66.03</v>
      </c>
    </row>
    <row r="26" spans="1:18" x14ac:dyDescent="0.3">
      <c r="A26" s="9">
        <f t="shared" si="1"/>
        <v>24</v>
      </c>
      <c r="B26" s="21" t="s">
        <v>167</v>
      </c>
      <c r="C26" s="24" t="s">
        <v>10</v>
      </c>
      <c r="D26" s="20">
        <v>66.890999999999991</v>
      </c>
      <c r="E26" s="20">
        <f t="shared" si="0"/>
        <v>63.95</v>
      </c>
      <c r="F26" s="41">
        <v>79.37</v>
      </c>
      <c r="G26" s="34">
        <v>69.81</v>
      </c>
      <c r="H26" s="34">
        <v>200</v>
      </c>
      <c r="I26" s="34">
        <v>72.260000000000005</v>
      </c>
      <c r="J26" s="34">
        <v>65.849999999999994</v>
      </c>
      <c r="K26" s="34">
        <v>65.540000000000006</v>
      </c>
      <c r="L26" s="34">
        <v>68.239999999999995</v>
      </c>
      <c r="M26" s="34">
        <v>200</v>
      </c>
      <c r="N26" s="34">
        <v>64.069999999999993</v>
      </c>
      <c r="O26" s="34">
        <v>67.64</v>
      </c>
      <c r="P26" s="34">
        <v>63.95</v>
      </c>
      <c r="Q26" s="34">
        <v>65.3</v>
      </c>
      <c r="R26" s="42">
        <v>66.239999999999995</v>
      </c>
    </row>
    <row r="27" spans="1:18" x14ac:dyDescent="0.3">
      <c r="A27" s="9">
        <f t="shared" si="1"/>
        <v>25</v>
      </c>
      <c r="B27" s="21" t="s">
        <v>195</v>
      </c>
      <c r="C27" s="24" t="s">
        <v>33</v>
      </c>
      <c r="D27" s="20">
        <v>68.085999999999999</v>
      </c>
      <c r="E27" s="20">
        <f t="shared" si="0"/>
        <v>63.85</v>
      </c>
      <c r="F27" s="41">
        <v>68</v>
      </c>
      <c r="G27" s="34">
        <v>69.510000000000005</v>
      </c>
      <c r="H27" s="34">
        <v>200</v>
      </c>
      <c r="I27" s="34">
        <v>74.92</v>
      </c>
      <c r="J27" s="34">
        <v>66.97</v>
      </c>
      <c r="K27" s="34">
        <v>66.569999999999993</v>
      </c>
      <c r="L27" s="34">
        <v>63.85</v>
      </c>
      <c r="M27" s="34">
        <v>200</v>
      </c>
      <c r="N27" s="34">
        <v>66</v>
      </c>
      <c r="O27" s="34">
        <v>72.290000000000006</v>
      </c>
      <c r="P27" s="34">
        <v>65.989999999999995</v>
      </c>
      <c r="Q27" s="34">
        <v>200</v>
      </c>
      <c r="R27" s="42">
        <v>66.459999999999994</v>
      </c>
    </row>
    <row r="28" spans="1:18" x14ac:dyDescent="0.3">
      <c r="A28" s="9">
        <f t="shared" si="1"/>
        <v>26</v>
      </c>
      <c r="B28" s="21" t="s">
        <v>140</v>
      </c>
      <c r="C28" s="24" t="s">
        <v>9</v>
      </c>
      <c r="D28" s="20">
        <v>68.096000000000004</v>
      </c>
      <c r="E28" s="20">
        <f t="shared" si="0"/>
        <v>62.18</v>
      </c>
      <c r="F28" s="41">
        <v>62.18</v>
      </c>
      <c r="G28" s="34">
        <v>200</v>
      </c>
      <c r="H28" s="34">
        <v>67.61</v>
      </c>
      <c r="I28" s="34">
        <v>74.349999999999994</v>
      </c>
      <c r="J28" s="34">
        <v>200</v>
      </c>
      <c r="K28" s="34">
        <v>76.19</v>
      </c>
      <c r="L28" s="34">
        <v>67.099999999999994</v>
      </c>
      <c r="M28" s="34">
        <v>68.8</v>
      </c>
      <c r="N28" s="34">
        <v>200</v>
      </c>
      <c r="O28" s="34">
        <v>68.38</v>
      </c>
      <c r="P28" s="34">
        <v>62.37</v>
      </c>
      <c r="Q28" s="34">
        <v>64.099999999999994</v>
      </c>
      <c r="R28" s="42">
        <v>65.150000000000006</v>
      </c>
    </row>
    <row r="29" spans="1:18" x14ac:dyDescent="0.3">
      <c r="A29" s="9">
        <f t="shared" si="1"/>
        <v>27</v>
      </c>
      <c r="B29" s="21" t="s">
        <v>48</v>
      </c>
      <c r="C29" s="24" t="s">
        <v>12</v>
      </c>
      <c r="D29" s="20">
        <v>68.157000000000011</v>
      </c>
      <c r="E29" s="20">
        <f t="shared" si="0"/>
        <v>61.93</v>
      </c>
      <c r="F29" s="41">
        <v>96.94</v>
      </c>
      <c r="G29" s="34">
        <v>200</v>
      </c>
      <c r="H29" s="34">
        <v>69.400000000000006</v>
      </c>
      <c r="I29" s="34">
        <v>62.98</v>
      </c>
      <c r="J29" s="34">
        <v>62.42</v>
      </c>
      <c r="K29" s="34">
        <v>62.92</v>
      </c>
      <c r="L29" s="34">
        <v>61.93</v>
      </c>
      <c r="M29" s="34">
        <v>200</v>
      </c>
      <c r="N29" s="34">
        <v>62.39</v>
      </c>
      <c r="O29" s="34">
        <v>69.31</v>
      </c>
      <c r="P29" s="34">
        <v>69.39</v>
      </c>
      <c r="Q29" s="34">
        <v>200</v>
      </c>
      <c r="R29" s="42">
        <v>70.91</v>
      </c>
    </row>
    <row r="30" spans="1:18" x14ac:dyDescent="0.3">
      <c r="A30" s="9">
        <f t="shared" si="1"/>
        <v>28</v>
      </c>
      <c r="B30" s="21" t="s">
        <v>186</v>
      </c>
      <c r="C30" s="24" t="s">
        <v>11</v>
      </c>
      <c r="D30" s="20">
        <v>68.186000000000007</v>
      </c>
      <c r="E30" s="20">
        <f t="shared" si="0"/>
        <v>64.23</v>
      </c>
      <c r="F30" s="41">
        <v>75.209999999999994</v>
      </c>
      <c r="G30" s="34">
        <v>74.7</v>
      </c>
      <c r="H30" s="34">
        <v>200</v>
      </c>
      <c r="I30" s="34">
        <v>76.89</v>
      </c>
      <c r="J30" s="34">
        <v>65.489999999999995</v>
      </c>
      <c r="K30" s="34">
        <v>65.790000000000006</v>
      </c>
      <c r="L30" s="34">
        <v>87.54</v>
      </c>
      <c r="M30" s="34">
        <v>69.08</v>
      </c>
      <c r="N30" s="34">
        <v>69.47</v>
      </c>
      <c r="O30" s="34">
        <v>66.94</v>
      </c>
      <c r="P30" s="34">
        <v>64.23</v>
      </c>
      <c r="Q30" s="34">
        <v>65.55</v>
      </c>
      <c r="R30" s="42">
        <v>67.42</v>
      </c>
    </row>
    <row r="31" spans="1:18" x14ac:dyDescent="0.3">
      <c r="A31" s="9">
        <f t="shared" si="1"/>
        <v>29</v>
      </c>
      <c r="B31" s="21" t="s">
        <v>190</v>
      </c>
      <c r="C31" s="24" t="s">
        <v>31</v>
      </c>
      <c r="D31" s="20">
        <v>68.352999999999994</v>
      </c>
      <c r="E31" s="20">
        <f t="shared" si="0"/>
        <v>63.34</v>
      </c>
      <c r="F31" s="41">
        <v>71.03</v>
      </c>
      <c r="G31" s="34">
        <v>73.430000000000007</v>
      </c>
      <c r="H31" s="34">
        <v>70.7</v>
      </c>
      <c r="I31" s="34">
        <v>70.75</v>
      </c>
      <c r="J31" s="34">
        <v>67.11</v>
      </c>
      <c r="K31" s="34">
        <v>63.34</v>
      </c>
      <c r="L31" s="34">
        <v>66.02</v>
      </c>
      <c r="M31" s="34">
        <v>74.59</v>
      </c>
      <c r="N31" s="34">
        <v>71.849999999999994</v>
      </c>
      <c r="O31" s="34">
        <v>72</v>
      </c>
      <c r="P31" s="34">
        <v>69.59</v>
      </c>
      <c r="Q31" s="34">
        <v>200</v>
      </c>
      <c r="R31" s="42">
        <v>200</v>
      </c>
    </row>
    <row r="32" spans="1:18" x14ac:dyDescent="0.3">
      <c r="A32" s="9">
        <f t="shared" si="1"/>
        <v>30</v>
      </c>
      <c r="B32" s="21" t="s">
        <v>287</v>
      </c>
      <c r="C32" s="24" t="s">
        <v>37</v>
      </c>
      <c r="D32" s="20">
        <v>71.207000000000008</v>
      </c>
      <c r="E32" s="20">
        <f t="shared" si="0"/>
        <v>65.77</v>
      </c>
      <c r="F32" s="41">
        <v>75.209999999999994</v>
      </c>
      <c r="G32" s="34">
        <v>76.510000000000005</v>
      </c>
      <c r="H32" s="34">
        <v>70.08</v>
      </c>
      <c r="I32" s="34">
        <v>200</v>
      </c>
      <c r="J32" s="34">
        <v>65.77</v>
      </c>
      <c r="K32" s="34">
        <v>66.86</v>
      </c>
      <c r="L32" s="34">
        <v>200</v>
      </c>
      <c r="M32" s="34">
        <v>71.12</v>
      </c>
      <c r="N32" s="34">
        <v>73.739999999999995</v>
      </c>
      <c r="O32" s="34">
        <v>200</v>
      </c>
      <c r="P32" s="34">
        <v>80.41</v>
      </c>
      <c r="Q32" s="34">
        <v>68.53</v>
      </c>
      <c r="R32" s="42">
        <v>73.08</v>
      </c>
    </row>
    <row r="33" spans="1:18" x14ac:dyDescent="0.3">
      <c r="A33" s="9">
        <f t="shared" si="1"/>
        <v>31</v>
      </c>
      <c r="B33" s="21" t="s">
        <v>285</v>
      </c>
      <c r="C33" s="24" t="s">
        <v>33</v>
      </c>
      <c r="D33" s="20">
        <v>72.350999999999999</v>
      </c>
      <c r="E33" s="20">
        <f t="shared" si="0"/>
        <v>69.17</v>
      </c>
      <c r="F33" s="93">
        <v>200</v>
      </c>
      <c r="G33" s="22">
        <v>69.64</v>
      </c>
      <c r="H33" s="92">
        <v>200</v>
      </c>
      <c r="I33" s="22">
        <v>69.69</v>
      </c>
      <c r="J33" s="92">
        <v>200</v>
      </c>
      <c r="K33" s="22">
        <v>71.37</v>
      </c>
      <c r="L33" s="23">
        <v>71.84</v>
      </c>
      <c r="M33" s="22">
        <v>69.62</v>
      </c>
      <c r="N33" s="22">
        <v>200</v>
      </c>
      <c r="O33" s="22">
        <v>69.17</v>
      </c>
      <c r="P33" s="22">
        <v>84.76</v>
      </c>
      <c r="Q33" s="22">
        <v>71.430000000000007</v>
      </c>
      <c r="R33" s="24">
        <v>75.099999999999994</v>
      </c>
    </row>
    <row r="34" spans="1:18" x14ac:dyDescent="0.3">
      <c r="A34" s="9">
        <f t="shared" si="1"/>
        <v>32</v>
      </c>
      <c r="B34" s="21" t="s">
        <v>245</v>
      </c>
      <c r="C34" s="24" t="s">
        <v>37</v>
      </c>
      <c r="D34" s="20">
        <v>77.715999999999994</v>
      </c>
      <c r="E34" s="20">
        <f t="shared" si="0"/>
        <v>63.32</v>
      </c>
      <c r="F34" s="21">
        <v>77.14</v>
      </c>
      <c r="G34" s="22">
        <v>71.959999999999994</v>
      </c>
      <c r="H34" s="22">
        <v>71.67</v>
      </c>
      <c r="I34" s="92">
        <v>200</v>
      </c>
      <c r="J34" s="92">
        <v>200</v>
      </c>
      <c r="K34" s="22">
        <v>76.98</v>
      </c>
      <c r="L34" s="23">
        <v>102.71</v>
      </c>
      <c r="M34" s="22">
        <v>66.099999999999994</v>
      </c>
      <c r="N34" s="92">
        <v>200</v>
      </c>
      <c r="O34" s="22">
        <v>200</v>
      </c>
      <c r="P34" s="22">
        <v>63.32</v>
      </c>
      <c r="Q34" s="22">
        <v>73.790000000000006</v>
      </c>
      <c r="R34" s="24">
        <v>74.459999999999994</v>
      </c>
    </row>
    <row r="35" spans="1:18" x14ac:dyDescent="0.3">
      <c r="A35" s="9">
        <f t="shared" si="1"/>
        <v>33</v>
      </c>
      <c r="B35" s="21" t="s">
        <v>170</v>
      </c>
      <c r="C35" s="24" t="s">
        <v>6</v>
      </c>
      <c r="D35" s="20">
        <v>77.888000000000005</v>
      </c>
      <c r="E35" s="20">
        <f t="shared" si="0"/>
        <v>62.29</v>
      </c>
      <c r="F35" s="21">
        <v>63.77</v>
      </c>
      <c r="G35" s="92">
        <v>200</v>
      </c>
      <c r="H35" s="22">
        <v>68.77</v>
      </c>
      <c r="I35" s="92">
        <v>200</v>
      </c>
      <c r="J35" s="22">
        <v>62.29</v>
      </c>
      <c r="K35" s="92">
        <v>200</v>
      </c>
      <c r="L35" s="23">
        <v>200</v>
      </c>
      <c r="M35" s="22">
        <v>64.88</v>
      </c>
      <c r="N35" s="22">
        <v>65.36</v>
      </c>
      <c r="O35" s="22">
        <v>64.760000000000005</v>
      </c>
      <c r="P35" s="22">
        <v>67.239999999999995</v>
      </c>
      <c r="Q35" s="22">
        <v>63.58</v>
      </c>
      <c r="R35" s="24">
        <v>68.5</v>
      </c>
    </row>
    <row r="36" spans="1:18" x14ac:dyDescent="0.3">
      <c r="A36" s="9">
        <f t="shared" si="1"/>
        <v>34</v>
      </c>
      <c r="B36" s="21" t="s">
        <v>185</v>
      </c>
      <c r="C36" s="24" t="s">
        <v>11</v>
      </c>
      <c r="D36" s="20">
        <v>79.421999999999997</v>
      </c>
      <c r="E36" s="20">
        <f t="shared" si="0"/>
        <v>61.73</v>
      </c>
      <c r="F36" s="21">
        <v>65.94</v>
      </c>
      <c r="G36" s="92">
        <v>200</v>
      </c>
      <c r="H36" s="22">
        <v>69.19</v>
      </c>
      <c r="I36" s="92">
        <v>200</v>
      </c>
      <c r="J36" s="22">
        <v>66.5</v>
      </c>
      <c r="K36" s="22">
        <v>65.52</v>
      </c>
      <c r="L36" s="23">
        <v>64.94</v>
      </c>
      <c r="M36" s="22">
        <v>63.96</v>
      </c>
      <c r="N36" s="22">
        <v>61.73</v>
      </c>
      <c r="O36" s="92">
        <v>200</v>
      </c>
      <c r="P36" s="22">
        <v>68.86</v>
      </c>
      <c r="Q36" s="22">
        <v>200</v>
      </c>
      <c r="R36" s="24">
        <v>64.650000000000006</v>
      </c>
    </row>
    <row r="37" spans="1:18" x14ac:dyDescent="0.3">
      <c r="A37" s="9">
        <f t="shared" si="1"/>
        <v>35</v>
      </c>
      <c r="B37" s="21" t="s">
        <v>288</v>
      </c>
      <c r="C37" s="24" t="s">
        <v>86</v>
      </c>
      <c r="D37" s="20">
        <v>81.106999999999999</v>
      </c>
      <c r="E37" s="20">
        <f t="shared" si="0"/>
        <v>63.13</v>
      </c>
      <c r="F37" s="93">
        <v>200</v>
      </c>
      <c r="G37" s="22">
        <v>73.92</v>
      </c>
      <c r="H37" s="92">
        <v>200</v>
      </c>
      <c r="I37" s="22">
        <v>75.47</v>
      </c>
      <c r="J37" s="92">
        <v>200</v>
      </c>
      <c r="K37" s="22">
        <v>200</v>
      </c>
      <c r="L37" s="23">
        <v>65.89</v>
      </c>
      <c r="M37" s="22">
        <v>200</v>
      </c>
      <c r="N37" s="22">
        <v>200</v>
      </c>
      <c r="O37" s="22">
        <v>63.13</v>
      </c>
      <c r="P37" s="22">
        <v>65.459999999999994</v>
      </c>
      <c r="Q37" s="22">
        <v>67.5</v>
      </c>
      <c r="R37" s="24">
        <v>70.61</v>
      </c>
    </row>
    <row r="38" spans="1:18" x14ac:dyDescent="0.3">
      <c r="A38" s="9">
        <f t="shared" si="1"/>
        <v>36</v>
      </c>
      <c r="B38" s="21" t="s">
        <v>242</v>
      </c>
      <c r="C38" s="24" t="s">
        <v>37</v>
      </c>
      <c r="D38" s="20">
        <v>82.314999999999998</v>
      </c>
      <c r="E38" s="20">
        <f t="shared" si="0"/>
        <v>60.48</v>
      </c>
      <c r="F38" s="93">
        <v>200</v>
      </c>
      <c r="G38" s="22">
        <v>200</v>
      </c>
      <c r="H38" s="22">
        <v>72.459999999999994</v>
      </c>
      <c r="I38" s="22">
        <v>75.680000000000007</v>
      </c>
      <c r="J38" s="22">
        <v>74.040000000000006</v>
      </c>
      <c r="K38" s="22">
        <v>67.39</v>
      </c>
      <c r="L38" s="23">
        <v>60.48</v>
      </c>
      <c r="M38" s="22">
        <v>71.22</v>
      </c>
      <c r="N38" s="92">
        <v>200</v>
      </c>
      <c r="O38" s="92">
        <v>200</v>
      </c>
      <c r="P38" s="22">
        <v>78.27</v>
      </c>
      <c r="Q38" s="22">
        <v>67.69</v>
      </c>
      <c r="R38" s="24">
        <v>65</v>
      </c>
    </row>
    <row r="39" spans="1:18" x14ac:dyDescent="0.3">
      <c r="A39" s="9">
        <f t="shared" si="1"/>
        <v>37</v>
      </c>
      <c r="B39" s="21" t="s">
        <v>127</v>
      </c>
      <c r="C39" s="24" t="s">
        <v>36</v>
      </c>
      <c r="D39" s="20">
        <v>86.582999999999998</v>
      </c>
      <c r="E39" s="20">
        <f t="shared" si="0"/>
        <v>60.14</v>
      </c>
      <c r="F39" s="93">
        <v>200</v>
      </c>
      <c r="G39" s="92">
        <v>200</v>
      </c>
      <c r="H39" s="22">
        <v>70.569999999999993</v>
      </c>
      <c r="I39" s="22">
        <v>69.25</v>
      </c>
      <c r="J39" s="22">
        <v>68.900000000000006</v>
      </c>
      <c r="K39" s="92">
        <v>200</v>
      </c>
      <c r="L39" s="23">
        <v>78.56</v>
      </c>
      <c r="M39" s="22">
        <v>200</v>
      </c>
      <c r="N39" s="22">
        <v>200</v>
      </c>
      <c r="O39" s="22">
        <v>74.349999999999994</v>
      </c>
      <c r="P39" s="22">
        <v>60.14</v>
      </c>
      <c r="Q39" s="22">
        <v>76.41</v>
      </c>
      <c r="R39" s="24">
        <v>78.3</v>
      </c>
    </row>
    <row r="40" spans="1:18" x14ac:dyDescent="0.3">
      <c r="A40" s="9">
        <f t="shared" si="1"/>
        <v>38</v>
      </c>
      <c r="B40" s="21" t="s">
        <v>44</v>
      </c>
      <c r="C40" s="24" t="s">
        <v>13</v>
      </c>
      <c r="D40" s="20">
        <v>92.290999999999997</v>
      </c>
      <c r="E40" s="20">
        <f t="shared" si="0"/>
        <v>60.51</v>
      </c>
      <c r="F40" s="21">
        <v>82.34</v>
      </c>
      <c r="G40" s="22">
        <v>63.16</v>
      </c>
      <c r="H40" s="92">
        <v>200</v>
      </c>
      <c r="I40" s="22">
        <v>60.51</v>
      </c>
      <c r="J40" s="92">
        <v>200</v>
      </c>
      <c r="K40" s="22">
        <v>68.33</v>
      </c>
      <c r="L40" s="23">
        <v>61.53</v>
      </c>
      <c r="M40" s="22">
        <v>62.65</v>
      </c>
      <c r="N40" s="92">
        <v>200</v>
      </c>
      <c r="O40" s="22">
        <v>64.42</v>
      </c>
      <c r="P40" s="22">
        <v>66.489999999999995</v>
      </c>
      <c r="Q40" s="22">
        <v>200</v>
      </c>
      <c r="R40" s="24">
        <v>62.48</v>
      </c>
    </row>
    <row r="41" spans="1:18" x14ac:dyDescent="0.3">
      <c r="A41" s="9">
        <f t="shared" si="1"/>
        <v>39</v>
      </c>
      <c r="B41" s="21" t="s">
        <v>284</v>
      </c>
      <c r="C41" s="24" t="s">
        <v>31</v>
      </c>
      <c r="D41" s="20">
        <v>92.561000000000007</v>
      </c>
      <c r="E41" s="20">
        <f t="shared" si="0"/>
        <v>62.15</v>
      </c>
      <c r="F41" s="21">
        <v>67.52</v>
      </c>
      <c r="G41" s="22">
        <v>200</v>
      </c>
      <c r="H41" s="92">
        <v>200</v>
      </c>
      <c r="I41" s="22">
        <v>74.010000000000005</v>
      </c>
      <c r="J41" s="92">
        <v>200</v>
      </c>
      <c r="K41" s="22">
        <v>62.15</v>
      </c>
      <c r="L41" s="23">
        <v>63.43</v>
      </c>
      <c r="M41" s="22">
        <v>656</v>
      </c>
      <c r="N41" s="92">
        <v>200</v>
      </c>
      <c r="O41" s="22">
        <v>64.290000000000006</v>
      </c>
      <c r="P41" s="22" t="s">
        <v>289</v>
      </c>
      <c r="Q41" s="22">
        <v>65.069999999999993</v>
      </c>
      <c r="R41" s="24">
        <v>200</v>
      </c>
    </row>
    <row r="42" spans="1:18" x14ac:dyDescent="0.3">
      <c r="A42" s="9">
        <f t="shared" si="1"/>
        <v>40</v>
      </c>
      <c r="B42" s="21" t="s">
        <v>148</v>
      </c>
      <c r="C42" s="24" t="s">
        <v>30</v>
      </c>
      <c r="D42" s="20">
        <v>93.236999999999995</v>
      </c>
      <c r="E42" s="20">
        <f t="shared" si="0"/>
        <v>64.8</v>
      </c>
      <c r="F42" s="93">
        <v>200</v>
      </c>
      <c r="G42" s="22">
        <v>66.38</v>
      </c>
      <c r="H42" s="22">
        <v>66.41</v>
      </c>
      <c r="I42" s="92">
        <v>200</v>
      </c>
      <c r="J42" s="22">
        <v>66.239999999999995</v>
      </c>
      <c r="K42" s="92">
        <v>200</v>
      </c>
      <c r="L42" s="23">
        <v>66.209999999999994</v>
      </c>
      <c r="M42" s="22">
        <v>72.069999999999993</v>
      </c>
      <c r="N42" s="22">
        <v>200</v>
      </c>
      <c r="O42" s="22">
        <v>70.319999999999993</v>
      </c>
      <c r="P42" s="22">
        <v>64.8</v>
      </c>
      <c r="Q42" s="22">
        <v>65.150000000000006</v>
      </c>
      <c r="R42" s="24">
        <v>200</v>
      </c>
    </row>
    <row r="43" spans="1:18" x14ac:dyDescent="0.3">
      <c r="A43" s="9">
        <f t="shared" si="1"/>
        <v>41</v>
      </c>
      <c r="B43" s="21" t="s">
        <v>209</v>
      </c>
      <c r="C43" s="24" t="s">
        <v>12</v>
      </c>
      <c r="D43" s="20">
        <v>94.387</v>
      </c>
      <c r="E43" s="20">
        <f t="shared" si="0"/>
        <v>64.819999999999993</v>
      </c>
      <c r="F43" s="21">
        <v>65.989999999999995</v>
      </c>
      <c r="G43" s="92">
        <v>200</v>
      </c>
      <c r="H43" s="92">
        <v>200</v>
      </c>
      <c r="I43" s="92">
        <v>200</v>
      </c>
      <c r="J43" s="22">
        <v>64.819999999999993</v>
      </c>
      <c r="K43" s="22">
        <v>200</v>
      </c>
      <c r="L43" s="23">
        <v>74.09</v>
      </c>
      <c r="M43" s="22">
        <v>200</v>
      </c>
      <c r="N43" s="22">
        <v>80.98</v>
      </c>
      <c r="O43" s="22">
        <v>67.36</v>
      </c>
      <c r="P43" s="22">
        <v>78.87</v>
      </c>
      <c r="Q43" s="22">
        <v>65.19</v>
      </c>
      <c r="R43" s="24">
        <v>200</v>
      </c>
    </row>
    <row r="44" spans="1:18" x14ac:dyDescent="0.3">
      <c r="A44" s="9">
        <f t="shared" si="1"/>
        <v>42</v>
      </c>
      <c r="B44" s="21" t="s">
        <v>246</v>
      </c>
      <c r="C44" s="24" t="s">
        <v>145</v>
      </c>
      <c r="D44" s="20">
        <v>96.643000000000001</v>
      </c>
      <c r="E44" s="20">
        <f t="shared" si="0"/>
        <v>70.2</v>
      </c>
      <c r="F44" s="21">
        <v>89.4</v>
      </c>
      <c r="G44" s="92">
        <v>200</v>
      </c>
      <c r="H44" s="22">
        <v>84.7</v>
      </c>
      <c r="I44" s="22">
        <v>91.23</v>
      </c>
      <c r="J44" s="92">
        <v>200</v>
      </c>
      <c r="K44" s="22">
        <v>79.42</v>
      </c>
      <c r="L44" s="23">
        <v>102.04</v>
      </c>
      <c r="M44" s="22">
        <v>72.709999999999994</v>
      </c>
      <c r="N44" s="92">
        <v>200</v>
      </c>
      <c r="O44" s="22">
        <v>85.02</v>
      </c>
      <c r="P44" s="22">
        <v>200</v>
      </c>
      <c r="Q44" s="22">
        <v>73.2</v>
      </c>
      <c r="R44" s="24">
        <v>70.2</v>
      </c>
    </row>
    <row r="45" spans="1:18" x14ac:dyDescent="0.3">
      <c r="A45" s="9">
        <f t="shared" si="1"/>
        <v>43</v>
      </c>
      <c r="B45" s="21" t="s">
        <v>198</v>
      </c>
      <c r="C45" s="24" t="s">
        <v>373</v>
      </c>
      <c r="D45" s="20">
        <v>96.688000000000002</v>
      </c>
      <c r="E45" s="20">
        <f t="shared" si="0"/>
        <v>68.69</v>
      </c>
      <c r="F45" s="93">
        <v>200</v>
      </c>
      <c r="G45" s="92">
        <v>200</v>
      </c>
      <c r="H45" s="22">
        <v>200</v>
      </c>
      <c r="I45" s="22">
        <v>73.83</v>
      </c>
      <c r="J45" s="22">
        <v>72.569999999999993</v>
      </c>
      <c r="K45" s="22">
        <v>69.23</v>
      </c>
      <c r="L45" s="23">
        <v>69.400000000000006</v>
      </c>
      <c r="M45" s="22">
        <v>200</v>
      </c>
      <c r="N45" s="22">
        <v>71.95</v>
      </c>
      <c r="O45" s="22">
        <v>68.69</v>
      </c>
      <c r="P45" s="22">
        <v>76.66</v>
      </c>
      <c r="Q45" s="22">
        <v>70.25</v>
      </c>
      <c r="R45" s="24">
        <v>77.099999999999994</v>
      </c>
    </row>
    <row r="46" spans="1:18" x14ac:dyDescent="0.3">
      <c r="A46" s="9">
        <f t="shared" si="1"/>
        <v>44</v>
      </c>
      <c r="B46" s="21" t="s">
        <v>139</v>
      </c>
      <c r="C46" s="24" t="s">
        <v>145</v>
      </c>
      <c r="D46" s="20">
        <v>98.580999999999989</v>
      </c>
      <c r="E46" s="20">
        <f t="shared" si="0"/>
        <v>67.89</v>
      </c>
      <c r="F46" s="93">
        <v>200</v>
      </c>
      <c r="G46" s="22">
        <v>69.06</v>
      </c>
      <c r="H46" s="22">
        <v>77.97</v>
      </c>
      <c r="I46" s="92">
        <v>200</v>
      </c>
      <c r="J46" s="22">
        <v>70.67</v>
      </c>
      <c r="K46" s="92">
        <v>200</v>
      </c>
      <c r="L46" s="23">
        <v>70.36</v>
      </c>
      <c r="M46" s="22">
        <v>69.05</v>
      </c>
      <c r="N46" s="22">
        <v>200</v>
      </c>
      <c r="O46" s="22">
        <v>72.040000000000006</v>
      </c>
      <c r="P46" s="22">
        <v>67.89</v>
      </c>
      <c r="Q46" s="22">
        <v>200</v>
      </c>
      <c r="R46" s="24">
        <v>200</v>
      </c>
    </row>
    <row r="47" spans="1:18" x14ac:dyDescent="0.3">
      <c r="A47" s="9">
        <f t="shared" si="1"/>
        <v>45</v>
      </c>
      <c r="B47" s="21" t="s">
        <v>191</v>
      </c>
      <c r="C47" s="24" t="s">
        <v>373</v>
      </c>
      <c r="D47" s="20">
        <v>122.04600000000001</v>
      </c>
      <c r="E47" s="20">
        <f t="shared" si="0"/>
        <v>70.650000000000006</v>
      </c>
      <c r="F47" s="93">
        <v>200</v>
      </c>
      <c r="G47" s="22">
        <v>70.92</v>
      </c>
      <c r="H47" s="92">
        <v>200</v>
      </c>
      <c r="I47" s="22">
        <v>70.650000000000006</v>
      </c>
      <c r="J47" s="22">
        <v>70.84</v>
      </c>
      <c r="K47" s="92">
        <v>200</v>
      </c>
      <c r="L47" s="23">
        <v>71.099999999999994</v>
      </c>
      <c r="M47" s="22">
        <v>200</v>
      </c>
      <c r="N47" s="22">
        <v>200</v>
      </c>
      <c r="O47" s="22">
        <v>200</v>
      </c>
      <c r="P47" s="22">
        <v>200</v>
      </c>
      <c r="Q47" s="22">
        <v>200</v>
      </c>
      <c r="R47" s="24">
        <v>200</v>
      </c>
    </row>
    <row r="48" spans="1:18" x14ac:dyDescent="0.3">
      <c r="A48" s="9">
        <f t="shared" si="1"/>
        <v>46</v>
      </c>
      <c r="B48" s="21" t="s">
        <v>283</v>
      </c>
      <c r="C48" s="24" t="s">
        <v>272</v>
      </c>
      <c r="D48" s="20">
        <f>126.25</f>
        <v>126.25</v>
      </c>
      <c r="E48" s="20">
        <f t="shared" si="0"/>
        <v>69.12</v>
      </c>
      <c r="F48" s="93">
        <v>200</v>
      </c>
      <c r="G48" s="92">
        <v>200</v>
      </c>
      <c r="H48" s="92">
        <v>200</v>
      </c>
      <c r="I48" s="22">
        <v>74.98</v>
      </c>
      <c r="J48" s="22">
        <v>73.540000000000006</v>
      </c>
      <c r="K48" s="22">
        <v>71.540000000000006</v>
      </c>
      <c r="L48" s="23">
        <v>70.92</v>
      </c>
      <c r="M48" s="22">
        <v>69.12</v>
      </c>
      <c r="N48" s="22">
        <v>200</v>
      </c>
      <c r="O48" s="22">
        <v>78.61</v>
      </c>
      <c r="P48" s="22">
        <v>74.73</v>
      </c>
      <c r="Q48" s="22">
        <v>99.4</v>
      </c>
      <c r="R48" s="24">
        <v>200</v>
      </c>
    </row>
    <row r="49" spans="1:18" ht="15" thickBot="1" x14ac:dyDescent="0.35">
      <c r="A49" s="3">
        <f t="shared" si="1"/>
        <v>47</v>
      </c>
      <c r="B49" s="35" t="s">
        <v>298</v>
      </c>
      <c r="C49" s="36" t="s">
        <v>373</v>
      </c>
      <c r="D49" s="37">
        <v>136.38999999999999</v>
      </c>
      <c r="E49" s="28">
        <f t="shared" si="0"/>
        <v>70.89</v>
      </c>
      <c r="F49" s="100">
        <v>200</v>
      </c>
      <c r="G49" s="101">
        <v>200</v>
      </c>
      <c r="H49" s="101">
        <v>200</v>
      </c>
      <c r="I49" s="38">
        <v>200</v>
      </c>
      <c r="J49" s="38">
        <v>75.489999999999995</v>
      </c>
      <c r="K49" s="38">
        <v>70.89</v>
      </c>
      <c r="L49" s="39">
        <v>73.709999999999994</v>
      </c>
      <c r="M49" s="38">
        <v>200</v>
      </c>
      <c r="N49" s="38">
        <v>200</v>
      </c>
      <c r="O49" s="38">
        <v>200</v>
      </c>
      <c r="P49" s="38">
        <v>200</v>
      </c>
      <c r="Q49" s="38">
        <v>200</v>
      </c>
      <c r="R49" s="36">
        <v>200</v>
      </c>
    </row>
  </sheetData>
  <mergeCells count="1">
    <mergeCell ref="A1:R1"/>
  </mergeCells>
  <conditionalFormatting sqref="E3:E48">
    <cfRule type="top10" dxfId="52" priority="4" bottom="1" rank="1"/>
  </conditionalFormatting>
  <conditionalFormatting sqref="F3:R32">
    <cfRule type="cellIs" dxfId="51" priority="49" operator="equal">
      <formula>LARGE($F3:$V3,2)</formula>
    </cfRule>
    <cfRule type="cellIs" dxfId="50" priority="50" operator="equal">
      <formula>LARGE($F3:$V3,3)</formula>
    </cfRule>
    <cfRule type="cellIs" dxfId="49" priority="51" operator="equal">
      <formula>LARGE($F3:$V3,1)</formula>
    </cfRule>
  </conditionalFormatting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38FD-1072-4682-994D-DC9121FA3777}">
  <sheetPr>
    <pageSetUpPr fitToPage="1"/>
  </sheetPr>
  <dimension ref="A1:R57"/>
  <sheetViews>
    <sheetView zoomScale="130" zoomScaleNormal="130" workbookViewId="0">
      <selection activeCell="A2" sqref="A1:R1048576"/>
    </sheetView>
  </sheetViews>
  <sheetFormatPr defaultRowHeight="14.4" x14ac:dyDescent="0.3"/>
  <cols>
    <col min="1" max="1" width="5" bestFit="1" customWidth="1"/>
    <col min="2" max="2" width="23.4414062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21875" bestFit="1" customWidth="1"/>
    <col min="15" max="18" width="9.21875" bestFit="1" customWidth="1"/>
  </cols>
  <sheetData>
    <row r="1" spans="1:18" ht="24" thickBot="1" x14ac:dyDescent="0.35">
      <c r="A1" s="151" t="s">
        <v>381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8" t="s">
        <v>120</v>
      </c>
    </row>
    <row r="3" spans="1:18" x14ac:dyDescent="0.3">
      <c r="A3" s="55">
        <v>1</v>
      </c>
      <c r="B3" s="12" t="s">
        <v>44</v>
      </c>
      <c r="C3" s="13" t="s">
        <v>13</v>
      </c>
      <c r="D3" s="20">
        <f>(SUM(F3:R3)-LARGE(F3:R3,1)-LARGE(F3:R3,2)-LARGE(F3:R3,3))/10</f>
        <v>58.827000000000012</v>
      </c>
      <c r="E3" s="20">
        <f>MIN(F3:R3)</f>
        <v>56.33</v>
      </c>
      <c r="F3" s="12">
        <v>60.39</v>
      </c>
      <c r="G3" s="10">
        <v>58.27</v>
      </c>
      <c r="H3" s="10">
        <v>59.99</v>
      </c>
      <c r="I3" s="10">
        <v>56.33</v>
      </c>
      <c r="J3" s="10">
        <v>59.11</v>
      </c>
      <c r="K3" s="10">
        <v>200</v>
      </c>
      <c r="L3" s="10">
        <v>58.74</v>
      </c>
      <c r="M3" s="10">
        <v>63.49</v>
      </c>
      <c r="N3" s="10">
        <v>61.1</v>
      </c>
      <c r="O3" s="10">
        <v>57.24</v>
      </c>
      <c r="P3" s="10">
        <v>58.64</v>
      </c>
      <c r="Q3" s="10">
        <v>58.46</v>
      </c>
      <c r="R3" s="13">
        <v>66.66</v>
      </c>
    </row>
    <row r="4" spans="1:18" x14ac:dyDescent="0.3">
      <c r="A4" s="54">
        <v>2</v>
      </c>
      <c r="B4" s="21" t="s">
        <v>45</v>
      </c>
      <c r="C4" s="24" t="s">
        <v>6</v>
      </c>
      <c r="D4" s="20">
        <f t="shared" ref="D4:D57" si="0">(SUM(F4:R4)-LARGE(F4:R4,1)-LARGE(F4:R4,2)-LARGE(F4:R4,3))/10</f>
        <v>59.091999999999999</v>
      </c>
      <c r="E4" s="20">
        <f t="shared" ref="E4:E57" si="1">MIN(F4:R4)</f>
        <v>57.33</v>
      </c>
      <c r="F4" s="41">
        <v>62.96</v>
      </c>
      <c r="G4" s="34">
        <v>60.29</v>
      </c>
      <c r="H4" s="34">
        <v>60.55</v>
      </c>
      <c r="I4" s="34">
        <v>58.56</v>
      </c>
      <c r="J4" s="34">
        <v>59.32</v>
      </c>
      <c r="K4" s="34">
        <v>60.99</v>
      </c>
      <c r="L4" s="34">
        <v>58.83</v>
      </c>
      <c r="M4" s="34">
        <v>58.27</v>
      </c>
      <c r="N4" s="34">
        <v>59.68</v>
      </c>
      <c r="O4" s="34">
        <v>59.07</v>
      </c>
      <c r="P4" s="34">
        <v>61.99</v>
      </c>
      <c r="Q4" s="34">
        <v>57.33</v>
      </c>
      <c r="R4" s="42">
        <v>59.02</v>
      </c>
    </row>
    <row r="5" spans="1:18" x14ac:dyDescent="0.3">
      <c r="A5" s="59">
        <f>A4+1</f>
        <v>3</v>
      </c>
      <c r="B5" s="21" t="s">
        <v>42</v>
      </c>
      <c r="C5" s="24" t="s">
        <v>6</v>
      </c>
      <c r="D5" s="20">
        <f t="shared" si="0"/>
        <v>59.431000000000019</v>
      </c>
      <c r="E5" s="20">
        <f t="shared" si="1"/>
        <v>57.45</v>
      </c>
      <c r="F5" s="41">
        <v>72.069999999999993</v>
      </c>
      <c r="G5" s="34">
        <v>61.33</v>
      </c>
      <c r="H5" s="34">
        <v>59.35</v>
      </c>
      <c r="I5" s="34">
        <v>58.38</v>
      </c>
      <c r="J5" s="34">
        <v>200</v>
      </c>
      <c r="K5" s="34">
        <v>68.78</v>
      </c>
      <c r="L5" s="34">
        <v>60.76</v>
      </c>
      <c r="M5" s="34">
        <v>59.46</v>
      </c>
      <c r="N5" s="34">
        <v>58.79</v>
      </c>
      <c r="O5" s="34">
        <v>60.34</v>
      </c>
      <c r="P5" s="34">
        <v>57.45</v>
      </c>
      <c r="Q5" s="34">
        <v>59.63</v>
      </c>
      <c r="R5" s="42">
        <v>58.82</v>
      </c>
    </row>
    <row r="6" spans="1:18" x14ac:dyDescent="0.3">
      <c r="A6" s="40">
        <f t="shared" ref="A6:A50" si="2">A5+1</f>
        <v>4</v>
      </c>
      <c r="B6" s="21" t="s">
        <v>52</v>
      </c>
      <c r="C6" s="24" t="s">
        <v>6</v>
      </c>
      <c r="D6" s="20">
        <f t="shared" si="0"/>
        <v>59.463000000000001</v>
      </c>
      <c r="E6" s="20">
        <f t="shared" si="1"/>
        <v>57.41</v>
      </c>
      <c r="F6" s="41">
        <v>59.76</v>
      </c>
      <c r="G6" s="34">
        <v>60.48</v>
      </c>
      <c r="H6" s="34">
        <v>59.94</v>
      </c>
      <c r="I6" s="34">
        <v>57.41</v>
      </c>
      <c r="J6" s="34">
        <v>59.89</v>
      </c>
      <c r="K6" s="34">
        <v>65.48</v>
      </c>
      <c r="L6" s="34">
        <v>59.18</v>
      </c>
      <c r="M6" s="34">
        <v>59.08</v>
      </c>
      <c r="N6" s="34">
        <v>58.91</v>
      </c>
      <c r="O6" s="34">
        <v>60.2</v>
      </c>
      <c r="P6" s="34">
        <v>200</v>
      </c>
      <c r="Q6" s="34">
        <v>61.38</v>
      </c>
      <c r="R6" s="42">
        <v>59.78</v>
      </c>
    </row>
    <row r="7" spans="1:18" x14ac:dyDescent="0.3">
      <c r="A7" s="9">
        <f t="shared" si="2"/>
        <v>5</v>
      </c>
      <c r="B7" s="21" t="s">
        <v>170</v>
      </c>
      <c r="C7" s="24" t="s">
        <v>6</v>
      </c>
      <c r="D7" s="20">
        <f t="shared" si="0"/>
        <v>60.785999999999987</v>
      </c>
      <c r="E7" s="20">
        <f t="shared" si="1"/>
        <v>58.74</v>
      </c>
      <c r="F7" s="41">
        <v>62.54</v>
      </c>
      <c r="G7" s="34">
        <v>58.74</v>
      </c>
      <c r="H7" s="34">
        <v>62.54</v>
      </c>
      <c r="I7" s="34">
        <v>60.94</v>
      </c>
      <c r="J7" s="34">
        <v>60.48</v>
      </c>
      <c r="K7" s="34">
        <v>59.88</v>
      </c>
      <c r="L7" s="34">
        <v>59.53</v>
      </c>
      <c r="M7" s="34">
        <v>62.82</v>
      </c>
      <c r="N7" s="34">
        <v>59.84</v>
      </c>
      <c r="O7" s="34">
        <v>64.34</v>
      </c>
      <c r="P7" s="34">
        <v>200</v>
      </c>
      <c r="Q7" s="34">
        <v>60.55</v>
      </c>
      <c r="R7" s="42">
        <v>64.83</v>
      </c>
    </row>
    <row r="8" spans="1:18" x14ac:dyDescent="0.3">
      <c r="A8" s="9">
        <f t="shared" si="2"/>
        <v>6</v>
      </c>
      <c r="B8" s="21" t="s">
        <v>54</v>
      </c>
      <c r="C8" s="24" t="s">
        <v>30</v>
      </c>
      <c r="D8" s="20">
        <f t="shared" si="0"/>
        <v>60.948999999999998</v>
      </c>
      <c r="E8" s="20">
        <f t="shared" si="1"/>
        <v>57.44</v>
      </c>
      <c r="F8" s="41">
        <v>63.03</v>
      </c>
      <c r="G8" s="34">
        <v>62.85</v>
      </c>
      <c r="H8" s="34">
        <v>61.51</v>
      </c>
      <c r="I8" s="34">
        <v>61.53</v>
      </c>
      <c r="J8" s="34">
        <v>62.19</v>
      </c>
      <c r="K8" s="34">
        <v>61.64</v>
      </c>
      <c r="L8" s="34">
        <v>61.14</v>
      </c>
      <c r="M8" s="34">
        <v>59.89</v>
      </c>
      <c r="N8" s="34">
        <v>57.44</v>
      </c>
      <c r="O8" s="34">
        <v>59.75</v>
      </c>
      <c r="P8" s="34">
        <v>200</v>
      </c>
      <c r="Q8" s="34">
        <v>200</v>
      </c>
      <c r="R8" s="42">
        <v>61.55</v>
      </c>
    </row>
    <row r="9" spans="1:18" x14ac:dyDescent="0.3">
      <c r="A9" s="9">
        <f t="shared" si="2"/>
        <v>7</v>
      </c>
      <c r="B9" s="21" t="s">
        <v>49</v>
      </c>
      <c r="C9" s="24" t="s">
        <v>7</v>
      </c>
      <c r="D9" s="20">
        <f t="shared" si="0"/>
        <v>61.701000000000022</v>
      </c>
      <c r="E9" s="20">
        <f t="shared" si="1"/>
        <v>59.97</v>
      </c>
      <c r="F9" s="41">
        <v>200</v>
      </c>
      <c r="G9" s="34">
        <v>65.98</v>
      </c>
      <c r="H9" s="34">
        <v>60.43</v>
      </c>
      <c r="I9" s="34">
        <v>200</v>
      </c>
      <c r="J9" s="34">
        <v>200</v>
      </c>
      <c r="K9" s="34">
        <v>62.08</v>
      </c>
      <c r="L9" s="34">
        <v>61.03</v>
      </c>
      <c r="M9" s="34">
        <v>60.99</v>
      </c>
      <c r="N9" s="34">
        <v>61.49</v>
      </c>
      <c r="O9" s="34">
        <v>61.82</v>
      </c>
      <c r="P9" s="34">
        <v>59.97</v>
      </c>
      <c r="Q9" s="34">
        <v>62.38</v>
      </c>
      <c r="R9" s="42">
        <v>60.84</v>
      </c>
    </row>
    <row r="10" spans="1:18" x14ac:dyDescent="0.3">
      <c r="A10" s="9">
        <f t="shared" si="2"/>
        <v>8</v>
      </c>
      <c r="B10" s="21" t="s">
        <v>177</v>
      </c>
      <c r="C10" s="24" t="s">
        <v>163</v>
      </c>
      <c r="D10" s="20">
        <f t="shared" si="0"/>
        <v>61.804999999999993</v>
      </c>
      <c r="E10" s="20">
        <f t="shared" si="1"/>
        <v>59.93</v>
      </c>
      <c r="F10" s="41">
        <v>66.81</v>
      </c>
      <c r="G10" s="34">
        <v>63.79</v>
      </c>
      <c r="H10" s="34">
        <v>63.35</v>
      </c>
      <c r="I10" s="34">
        <v>59.95</v>
      </c>
      <c r="J10" s="34">
        <v>200</v>
      </c>
      <c r="K10" s="34">
        <v>66.260000000000005</v>
      </c>
      <c r="L10" s="34">
        <v>59.93</v>
      </c>
      <c r="M10" s="34">
        <v>61.37</v>
      </c>
      <c r="N10" s="34">
        <v>68.27</v>
      </c>
      <c r="O10" s="34">
        <v>60.45</v>
      </c>
      <c r="P10" s="34">
        <v>60.84</v>
      </c>
      <c r="Q10" s="34">
        <v>61.28</v>
      </c>
      <c r="R10" s="42">
        <v>60.83</v>
      </c>
    </row>
    <row r="11" spans="1:18" x14ac:dyDescent="0.3">
      <c r="A11" s="9">
        <f t="shared" si="2"/>
        <v>9</v>
      </c>
      <c r="B11" s="21" t="s">
        <v>182</v>
      </c>
      <c r="C11" s="24" t="s">
        <v>7</v>
      </c>
      <c r="D11" s="20">
        <f t="shared" si="0"/>
        <v>62.21200000000001</v>
      </c>
      <c r="E11" s="20">
        <f t="shared" si="1"/>
        <v>59.78</v>
      </c>
      <c r="F11" s="41">
        <v>68.8</v>
      </c>
      <c r="G11" s="34">
        <v>65.290000000000006</v>
      </c>
      <c r="H11" s="34">
        <v>63.02</v>
      </c>
      <c r="I11" s="34">
        <v>60.77</v>
      </c>
      <c r="J11" s="34">
        <v>63.59</v>
      </c>
      <c r="K11" s="34">
        <v>59.78</v>
      </c>
      <c r="L11" s="34">
        <v>65.239999999999995</v>
      </c>
      <c r="M11" s="34">
        <v>200</v>
      </c>
      <c r="N11" s="34">
        <v>62.2</v>
      </c>
      <c r="O11" s="34">
        <v>62.52</v>
      </c>
      <c r="P11" s="34">
        <v>64.400000000000006</v>
      </c>
      <c r="Q11" s="34">
        <v>60.08</v>
      </c>
      <c r="R11" s="42">
        <v>60.52</v>
      </c>
    </row>
    <row r="12" spans="1:18" x14ac:dyDescent="0.3">
      <c r="A12" s="9">
        <f t="shared" si="2"/>
        <v>10</v>
      </c>
      <c r="B12" s="21" t="s">
        <v>128</v>
      </c>
      <c r="C12" s="24" t="s">
        <v>36</v>
      </c>
      <c r="D12" s="20">
        <f t="shared" si="0"/>
        <v>62.584000000000003</v>
      </c>
      <c r="E12" s="20">
        <f t="shared" si="1"/>
        <v>60.71</v>
      </c>
      <c r="F12" s="41">
        <v>72.92</v>
      </c>
      <c r="G12" s="34">
        <v>69.099999999999994</v>
      </c>
      <c r="H12" s="34">
        <v>200</v>
      </c>
      <c r="I12" s="34">
        <v>64.67</v>
      </c>
      <c r="J12" s="34">
        <v>62.12</v>
      </c>
      <c r="K12" s="34">
        <v>62.49</v>
      </c>
      <c r="L12" s="34">
        <v>60.71</v>
      </c>
      <c r="M12" s="34">
        <v>60.84</v>
      </c>
      <c r="N12" s="34">
        <v>60.73</v>
      </c>
      <c r="O12" s="34">
        <v>62.15</v>
      </c>
      <c r="P12" s="34">
        <v>61.05</v>
      </c>
      <c r="Q12" s="34">
        <v>69.61</v>
      </c>
      <c r="R12" s="42">
        <v>61.98</v>
      </c>
    </row>
    <row r="13" spans="1:18" x14ac:dyDescent="0.3">
      <c r="A13" s="9">
        <f t="shared" si="2"/>
        <v>11</v>
      </c>
      <c r="B13" s="21" t="s">
        <v>48</v>
      </c>
      <c r="C13" s="24" t="s">
        <v>12</v>
      </c>
      <c r="D13" s="20">
        <f t="shared" si="0"/>
        <v>62.96200000000001</v>
      </c>
      <c r="E13" s="20">
        <f t="shared" si="1"/>
        <v>59.39</v>
      </c>
      <c r="F13" s="41">
        <v>66.7</v>
      </c>
      <c r="G13" s="34">
        <v>61.52</v>
      </c>
      <c r="H13" s="34">
        <v>64.13</v>
      </c>
      <c r="I13" s="34">
        <v>67.87</v>
      </c>
      <c r="J13" s="34">
        <v>64.319999999999993</v>
      </c>
      <c r="K13" s="34">
        <v>63.92</v>
      </c>
      <c r="L13" s="34">
        <v>62.61</v>
      </c>
      <c r="M13" s="34">
        <v>68.12</v>
      </c>
      <c r="N13" s="34">
        <v>63.09</v>
      </c>
      <c r="O13" s="34">
        <v>60.95</v>
      </c>
      <c r="P13" s="34">
        <v>62.99</v>
      </c>
      <c r="Q13" s="34">
        <v>200</v>
      </c>
      <c r="R13" s="42">
        <v>59.39</v>
      </c>
    </row>
    <row r="14" spans="1:18" x14ac:dyDescent="0.3">
      <c r="A14" s="9">
        <f t="shared" si="2"/>
        <v>12</v>
      </c>
      <c r="B14" s="21" t="s">
        <v>73</v>
      </c>
      <c r="C14" s="24" t="s">
        <v>10</v>
      </c>
      <c r="D14" s="20">
        <f t="shared" si="0"/>
        <v>63.356000000000016</v>
      </c>
      <c r="E14" s="20">
        <f t="shared" si="1"/>
        <v>58.63</v>
      </c>
      <c r="F14" s="41">
        <v>66.73</v>
      </c>
      <c r="G14" s="34">
        <v>61.85</v>
      </c>
      <c r="H14" s="34">
        <v>66.16</v>
      </c>
      <c r="I14" s="34">
        <v>60.93</v>
      </c>
      <c r="J14" s="34">
        <v>200</v>
      </c>
      <c r="K14" s="34">
        <v>63.1</v>
      </c>
      <c r="L14" s="34">
        <v>66.53</v>
      </c>
      <c r="M14" s="34">
        <v>61.34</v>
      </c>
      <c r="N14" s="34">
        <v>200</v>
      </c>
      <c r="O14" s="34">
        <v>65.739999999999995</v>
      </c>
      <c r="P14" s="34">
        <v>63.84</v>
      </c>
      <c r="Q14" s="34">
        <v>65.44</v>
      </c>
      <c r="R14" s="42">
        <v>58.63</v>
      </c>
    </row>
    <row r="15" spans="1:18" x14ac:dyDescent="0.3">
      <c r="A15" s="9">
        <f t="shared" si="2"/>
        <v>13</v>
      </c>
      <c r="B15" s="21" t="s">
        <v>125</v>
      </c>
      <c r="C15" s="24" t="s">
        <v>9</v>
      </c>
      <c r="D15" s="20">
        <f t="shared" si="0"/>
        <v>63.355999999999995</v>
      </c>
      <c r="E15" s="20">
        <f t="shared" si="1"/>
        <v>61</v>
      </c>
      <c r="F15" s="41">
        <v>65.959999999999994</v>
      </c>
      <c r="G15" s="34">
        <v>64.55</v>
      </c>
      <c r="H15" s="34">
        <v>65.84</v>
      </c>
      <c r="I15" s="34">
        <v>66.790000000000006</v>
      </c>
      <c r="J15" s="34">
        <v>64.13</v>
      </c>
      <c r="K15" s="34">
        <v>63.62</v>
      </c>
      <c r="L15" s="34">
        <v>63.31</v>
      </c>
      <c r="M15" s="34">
        <v>61.74</v>
      </c>
      <c r="N15" s="34">
        <v>61</v>
      </c>
      <c r="O15" s="34">
        <v>65.099999999999994</v>
      </c>
      <c r="P15" s="34">
        <v>61.25</v>
      </c>
      <c r="Q15" s="34">
        <v>66.5</v>
      </c>
      <c r="R15" s="42">
        <v>63.02</v>
      </c>
    </row>
    <row r="16" spans="1:18" x14ac:dyDescent="0.3">
      <c r="A16" s="9">
        <f t="shared" si="2"/>
        <v>14</v>
      </c>
      <c r="B16" s="21" t="s">
        <v>183</v>
      </c>
      <c r="C16" s="24" t="s">
        <v>10</v>
      </c>
      <c r="D16" s="20">
        <f t="shared" si="0"/>
        <v>63.509999999999977</v>
      </c>
      <c r="E16" s="20">
        <f t="shared" si="1"/>
        <v>59.55</v>
      </c>
      <c r="F16" s="41">
        <v>63.98</v>
      </c>
      <c r="G16" s="34">
        <v>66.25</v>
      </c>
      <c r="H16" s="34">
        <v>63.34</v>
      </c>
      <c r="I16" s="34">
        <v>64.739999999999995</v>
      </c>
      <c r="J16" s="34">
        <v>63.35</v>
      </c>
      <c r="K16" s="34">
        <v>63.57</v>
      </c>
      <c r="L16" s="34">
        <v>64.2</v>
      </c>
      <c r="M16" s="34">
        <v>66.09</v>
      </c>
      <c r="N16" s="34">
        <v>63.39</v>
      </c>
      <c r="O16" s="34">
        <v>65.92</v>
      </c>
      <c r="P16" s="34">
        <v>59.55</v>
      </c>
      <c r="Q16" s="34">
        <v>73.430000000000007</v>
      </c>
      <c r="R16" s="42">
        <v>63.06</v>
      </c>
    </row>
    <row r="17" spans="1:18" x14ac:dyDescent="0.3">
      <c r="A17" s="9">
        <f t="shared" si="2"/>
        <v>15</v>
      </c>
      <c r="B17" s="21" t="s">
        <v>206</v>
      </c>
      <c r="C17" s="24" t="s">
        <v>10</v>
      </c>
      <c r="D17" s="20">
        <f t="shared" si="0"/>
        <v>63.840999999999987</v>
      </c>
      <c r="E17" s="20">
        <f t="shared" si="1"/>
        <v>59.35</v>
      </c>
      <c r="F17" s="41">
        <v>61.49</v>
      </c>
      <c r="G17" s="34">
        <v>60.37</v>
      </c>
      <c r="H17" s="34">
        <v>61.27</v>
      </c>
      <c r="I17" s="34">
        <v>59.35</v>
      </c>
      <c r="J17" s="34">
        <v>200</v>
      </c>
      <c r="K17" s="34">
        <v>200</v>
      </c>
      <c r="L17" s="34">
        <v>200</v>
      </c>
      <c r="M17" s="34">
        <v>66.67</v>
      </c>
      <c r="N17" s="34">
        <v>64.430000000000007</v>
      </c>
      <c r="O17" s="34">
        <v>64.39</v>
      </c>
      <c r="P17" s="34">
        <v>63.72</v>
      </c>
      <c r="Q17" s="34">
        <v>70.37</v>
      </c>
      <c r="R17" s="42">
        <v>66.349999999999994</v>
      </c>
    </row>
    <row r="18" spans="1:18" x14ac:dyDescent="0.3">
      <c r="A18" s="9">
        <f t="shared" si="2"/>
        <v>16</v>
      </c>
      <c r="B18" s="21" t="s">
        <v>61</v>
      </c>
      <c r="C18" s="24" t="s">
        <v>31</v>
      </c>
      <c r="D18" s="20">
        <f t="shared" si="0"/>
        <v>63.846000000000025</v>
      </c>
      <c r="E18" s="20">
        <f t="shared" si="1"/>
        <v>60.86</v>
      </c>
      <c r="F18" s="41">
        <v>64.37</v>
      </c>
      <c r="G18" s="34">
        <v>200</v>
      </c>
      <c r="H18" s="34">
        <v>66.05</v>
      </c>
      <c r="I18" s="34">
        <v>65.03</v>
      </c>
      <c r="J18" s="34">
        <v>65.900000000000006</v>
      </c>
      <c r="K18" s="34">
        <v>62.22</v>
      </c>
      <c r="L18" s="34">
        <v>61.39</v>
      </c>
      <c r="M18" s="34">
        <v>70.2</v>
      </c>
      <c r="N18" s="34">
        <v>65.930000000000007</v>
      </c>
      <c r="O18" s="34">
        <v>62.74</v>
      </c>
      <c r="P18" s="34">
        <v>60.86</v>
      </c>
      <c r="Q18" s="34">
        <v>63.97</v>
      </c>
      <c r="R18" s="42">
        <v>200</v>
      </c>
    </row>
    <row r="19" spans="1:18" x14ac:dyDescent="0.3">
      <c r="A19" s="9">
        <f t="shared" si="2"/>
        <v>17</v>
      </c>
      <c r="B19" s="21" t="s">
        <v>144</v>
      </c>
      <c r="C19" s="24" t="s">
        <v>30</v>
      </c>
      <c r="D19" s="20">
        <f t="shared" si="0"/>
        <v>64.143999999999991</v>
      </c>
      <c r="E19" s="20">
        <f t="shared" si="1"/>
        <v>61.08</v>
      </c>
      <c r="F19" s="41">
        <v>67.12</v>
      </c>
      <c r="G19" s="34">
        <v>63.87</v>
      </c>
      <c r="H19" s="34">
        <v>69.14</v>
      </c>
      <c r="I19" s="34">
        <v>200</v>
      </c>
      <c r="J19" s="34">
        <v>70.180000000000007</v>
      </c>
      <c r="K19" s="34">
        <v>62.49</v>
      </c>
      <c r="L19" s="34">
        <v>64.41</v>
      </c>
      <c r="M19" s="34">
        <v>61.08</v>
      </c>
      <c r="N19" s="34">
        <v>63.14</v>
      </c>
      <c r="O19" s="34">
        <v>64.28</v>
      </c>
      <c r="P19" s="34">
        <v>62.53</v>
      </c>
      <c r="Q19" s="34">
        <v>67.45</v>
      </c>
      <c r="R19" s="42">
        <v>65.069999999999993</v>
      </c>
    </row>
    <row r="20" spans="1:18" x14ac:dyDescent="0.3">
      <c r="A20" s="9">
        <f t="shared" si="2"/>
        <v>18</v>
      </c>
      <c r="B20" s="21" t="s">
        <v>83</v>
      </c>
      <c r="C20" s="24" t="s">
        <v>13</v>
      </c>
      <c r="D20" s="20">
        <f t="shared" si="0"/>
        <v>64.320999999999998</v>
      </c>
      <c r="E20" s="20">
        <f t="shared" si="1"/>
        <v>59.15</v>
      </c>
      <c r="F20" s="41">
        <v>65.28</v>
      </c>
      <c r="G20" s="34">
        <v>62.25</v>
      </c>
      <c r="H20" s="34">
        <v>67.03</v>
      </c>
      <c r="I20" s="34">
        <v>62.87</v>
      </c>
      <c r="J20" s="34">
        <v>66.91</v>
      </c>
      <c r="K20" s="34">
        <v>68.05</v>
      </c>
      <c r="L20" s="34">
        <v>61.89</v>
      </c>
      <c r="M20" s="34">
        <v>65.91</v>
      </c>
      <c r="N20" s="34">
        <v>59.15</v>
      </c>
      <c r="O20" s="34">
        <v>63.87</v>
      </c>
      <c r="P20" s="34">
        <v>200</v>
      </c>
      <c r="Q20" s="34">
        <v>200</v>
      </c>
      <c r="R20" s="42">
        <v>200</v>
      </c>
    </row>
    <row r="21" spans="1:18" x14ac:dyDescent="0.3">
      <c r="A21" s="9">
        <f t="shared" si="2"/>
        <v>19</v>
      </c>
      <c r="B21" s="21" t="s">
        <v>184</v>
      </c>
      <c r="C21" s="24" t="s">
        <v>31</v>
      </c>
      <c r="D21" s="20">
        <f t="shared" si="0"/>
        <v>64.536000000000001</v>
      </c>
      <c r="E21" s="20">
        <f t="shared" si="1"/>
        <v>59.1</v>
      </c>
      <c r="F21" s="41">
        <v>69.010000000000005</v>
      </c>
      <c r="G21" s="34">
        <v>65.5</v>
      </c>
      <c r="H21" s="34">
        <v>66.510000000000005</v>
      </c>
      <c r="I21" s="34">
        <v>200</v>
      </c>
      <c r="J21" s="34">
        <v>66.989999999999995</v>
      </c>
      <c r="K21" s="34">
        <v>63.89</v>
      </c>
      <c r="L21" s="34">
        <v>65.510000000000005</v>
      </c>
      <c r="M21" s="34">
        <v>65.89</v>
      </c>
      <c r="N21" s="34">
        <v>65.84</v>
      </c>
      <c r="O21" s="34">
        <v>62.66</v>
      </c>
      <c r="P21" s="34">
        <v>64</v>
      </c>
      <c r="Q21" s="34">
        <v>66.459999999999994</v>
      </c>
      <c r="R21" s="42">
        <v>59.1</v>
      </c>
    </row>
    <row r="22" spans="1:18" x14ac:dyDescent="0.3">
      <c r="A22" s="9">
        <f t="shared" si="2"/>
        <v>20</v>
      </c>
      <c r="B22" s="21" t="s">
        <v>199</v>
      </c>
      <c r="C22" s="24" t="s">
        <v>13</v>
      </c>
      <c r="D22" s="20">
        <f t="shared" si="0"/>
        <v>65.23299999999999</v>
      </c>
      <c r="E22" s="20">
        <f t="shared" si="1"/>
        <v>62.21</v>
      </c>
      <c r="F22" s="41">
        <v>63.59</v>
      </c>
      <c r="G22" s="34">
        <v>64.510000000000005</v>
      </c>
      <c r="H22" s="34">
        <v>200</v>
      </c>
      <c r="I22" s="34">
        <v>67.180000000000007</v>
      </c>
      <c r="J22" s="34">
        <v>200</v>
      </c>
      <c r="K22" s="34">
        <v>63.92</v>
      </c>
      <c r="L22" s="34">
        <v>74.45</v>
      </c>
      <c r="M22" s="34">
        <v>62.21</v>
      </c>
      <c r="N22" s="34">
        <v>64.87</v>
      </c>
      <c r="O22" s="34">
        <v>62.99</v>
      </c>
      <c r="P22" s="34">
        <v>62.25</v>
      </c>
      <c r="Q22" s="34">
        <v>66.36</v>
      </c>
      <c r="R22" s="42">
        <v>200</v>
      </c>
    </row>
    <row r="23" spans="1:18" x14ac:dyDescent="0.3">
      <c r="A23" s="9">
        <f t="shared" si="2"/>
        <v>21</v>
      </c>
      <c r="B23" s="21" t="s">
        <v>185</v>
      </c>
      <c r="C23" s="24" t="s">
        <v>11</v>
      </c>
      <c r="D23" s="20">
        <f t="shared" si="0"/>
        <v>65.254000000000019</v>
      </c>
      <c r="E23" s="20">
        <f t="shared" si="1"/>
        <v>62.29</v>
      </c>
      <c r="F23" s="41">
        <v>63.59</v>
      </c>
      <c r="G23" s="34">
        <v>200</v>
      </c>
      <c r="H23" s="34">
        <v>200</v>
      </c>
      <c r="I23" s="34">
        <v>69.97</v>
      </c>
      <c r="J23" s="34">
        <v>64.86</v>
      </c>
      <c r="K23" s="34">
        <v>62.29</v>
      </c>
      <c r="L23" s="34">
        <v>65.180000000000007</v>
      </c>
      <c r="M23" s="34">
        <v>66.62</v>
      </c>
      <c r="N23" s="34">
        <v>64.02</v>
      </c>
      <c r="O23" s="34">
        <v>64.64</v>
      </c>
      <c r="P23" s="34">
        <v>73.739999999999995</v>
      </c>
      <c r="Q23" s="34">
        <v>65.989999999999995</v>
      </c>
      <c r="R23" s="42">
        <v>65.38</v>
      </c>
    </row>
    <row r="24" spans="1:18" x14ac:dyDescent="0.3">
      <c r="A24" s="9">
        <f t="shared" si="2"/>
        <v>22</v>
      </c>
      <c r="B24" s="21" t="s">
        <v>200</v>
      </c>
      <c r="C24" s="24" t="s">
        <v>12</v>
      </c>
      <c r="D24" s="20">
        <f t="shared" si="0"/>
        <v>65.296999999999997</v>
      </c>
      <c r="E24" s="20">
        <f t="shared" si="1"/>
        <v>63.38</v>
      </c>
      <c r="F24" s="41">
        <v>66.67</v>
      </c>
      <c r="G24" s="34">
        <v>65.16</v>
      </c>
      <c r="H24" s="34">
        <v>200</v>
      </c>
      <c r="I24" s="34">
        <v>67.58</v>
      </c>
      <c r="J24" s="34">
        <v>63.77</v>
      </c>
      <c r="K24" s="34">
        <v>64.89</v>
      </c>
      <c r="L24" s="34">
        <v>65.44</v>
      </c>
      <c r="M24" s="34">
        <v>63.38</v>
      </c>
      <c r="N24" s="34">
        <v>66.010000000000005</v>
      </c>
      <c r="O24" s="34">
        <v>64.819999999999993</v>
      </c>
      <c r="P24" s="34">
        <v>200</v>
      </c>
      <c r="Q24" s="34">
        <v>65.25</v>
      </c>
      <c r="R24" s="42">
        <v>200</v>
      </c>
    </row>
    <row r="25" spans="1:18" x14ac:dyDescent="0.3">
      <c r="A25" s="9">
        <f t="shared" si="2"/>
        <v>23</v>
      </c>
      <c r="B25" s="21" t="s">
        <v>243</v>
      </c>
      <c r="C25" s="24" t="s">
        <v>9</v>
      </c>
      <c r="D25" s="20">
        <f t="shared" si="0"/>
        <v>65.438999999999993</v>
      </c>
      <c r="E25" s="20">
        <f t="shared" si="1"/>
        <v>61.88</v>
      </c>
      <c r="F25" s="41">
        <v>67.260000000000005</v>
      </c>
      <c r="G25" s="34">
        <v>65.959999999999994</v>
      </c>
      <c r="H25" s="34">
        <v>66.22</v>
      </c>
      <c r="I25" s="34">
        <v>64.069999999999993</v>
      </c>
      <c r="J25" s="34">
        <v>64.349999999999994</v>
      </c>
      <c r="K25" s="34">
        <v>61.88</v>
      </c>
      <c r="L25" s="34">
        <v>70</v>
      </c>
      <c r="M25" s="34">
        <v>71.95</v>
      </c>
      <c r="N25" s="34">
        <v>65.5</v>
      </c>
      <c r="O25" s="34">
        <v>65.75</v>
      </c>
      <c r="P25" s="34">
        <v>71.5</v>
      </c>
      <c r="Q25" s="34">
        <v>67.66</v>
      </c>
      <c r="R25" s="42">
        <v>65.739999999999995</v>
      </c>
    </row>
    <row r="26" spans="1:18" x14ac:dyDescent="0.3">
      <c r="A26" s="9">
        <f t="shared" si="2"/>
        <v>24</v>
      </c>
      <c r="B26" s="21" t="s">
        <v>186</v>
      </c>
      <c r="C26" s="24" t="s">
        <v>11</v>
      </c>
      <c r="D26" s="20">
        <f t="shared" si="0"/>
        <v>65.805000000000007</v>
      </c>
      <c r="E26" s="20">
        <f t="shared" si="1"/>
        <v>62.79</v>
      </c>
      <c r="F26" s="41">
        <v>65.010000000000005</v>
      </c>
      <c r="G26" s="34">
        <v>77.14</v>
      </c>
      <c r="H26" s="34">
        <v>66.2</v>
      </c>
      <c r="I26" s="34">
        <v>66.34</v>
      </c>
      <c r="J26" s="34">
        <v>66.55</v>
      </c>
      <c r="K26" s="34">
        <v>65.739999999999995</v>
      </c>
      <c r="L26" s="34">
        <v>65.790000000000006</v>
      </c>
      <c r="M26" s="34">
        <v>62.79</v>
      </c>
      <c r="N26" s="34">
        <v>66.14</v>
      </c>
      <c r="O26" s="34">
        <v>67.13</v>
      </c>
      <c r="P26" s="34">
        <v>67.16</v>
      </c>
      <c r="Q26" s="34">
        <v>69.03</v>
      </c>
      <c r="R26" s="42">
        <v>66.36</v>
      </c>
    </row>
    <row r="27" spans="1:18" x14ac:dyDescent="0.3">
      <c r="A27" s="9">
        <f t="shared" si="2"/>
        <v>25</v>
      </c>
      <c r="B27" s="21" t="s">
        <v>187</v>
      </c>
      <c r="C27" s="24" t="s">
        <v>9</v>
      </c>
      <c r="D27" s="20">
        <f t="shared" si="0"/>
        <v>66.335000000000008</v>
      </c>
      <c r="E27" s="20">
        <f t="shared" si="1"/>
        <v>64.209999999999994</v>
      </c>
      <c r="F27" s="41">
        <v>65.64</v>
      </c>
      <c r="G27" s="34">
        <v>66.239999999999995</v>
      </c>
      <c r="H27" s="34">
        <v>70.75</v>
      </c>
      <c r="I27" s="34">
        <v>67.09</v>
      </c>
      <c r="J27" s="34">
        <v>66.290000000000006</v>
      </c>
      <c r="K27" s="34">
        <v>67.180000000000007</v>
      </c>
      <c r="L27" s="34">
        <v>66.16</v>
      </c>
      <c r="M27" s="34">
        <v>69.37</v>
      </c>
      <c r="N27" s="34">
        <v>67.72</v>
      </c>
      <c r="O27" s="34">
        <v>67.06</v>
      </c>
      <c r="P27" s="34">
        <v>65.77</v>
      </c>
      <c r="Q27" s="34">
        <v>67.709999999999994</v>
      </c>
      <c r="R27" s="42">
        <v>64.209999999999994</v>
      </c>
    </row>
    <row r="28" spans="1:18" x14ac:dyDescent="0.3">
      <c r="A28" s="9">
        <f t="shared" si="2"/>
        <v>26</v>
      </c>
      <c r="B28" s="21" t="s">
        <v>214</v>
      </c>
      <c r="C28" s="24" t="s">
        <v>11</v>
      </c>
      <c r="D28" s="20">
        <f t="shared" si="0"/>
        <v>66.356000000000009</v>
      </c>
      <c r="E28" s="20">
        <f t="shared" si="1"/>
        <v>64.5</v>
      </c>
      <c r="F28" s="41">
        <v>68.34</v>
      </c>
      <c r="G28" s="34">
        <v>73.55</v>
      </c>
      <c r="H28" s="34">
        <v>70.489999999999995</v>
      </c>
      <c r="I28" s="34">
        <v>65</v>
      </c>
      <c r="J28" s="34">
        <v>67.64</v>
      </c>
      <c r="K28" s="34">
        <v>200</v>
      </c>
      <c r="L28" s="34">
        <v>67.47</v>
      </c>
      <c r="M28" s="34">
        <v>67.64</v>
      </c>
      <c r="N28" s="34">
        <v>66.36</v>
      </c>
      <c r="O28" s="34">
        <v>66.62</v>
      </c>
      <c r="P28" s="34">
        <v>64.5</v>
      </c>
      <c r="Q28" s="34">
        <v>64.739999999999995</v>
      </c>
      <c r="R28" s="42">
        <v>65.25</v>
      </c>
    </row>
    <row r="29" spans="1:18" x14ac:dyDescent="0.3">
      <c r="A29" s="9">
        <f t="shared" si="2"/>
        <v>27</v>
      </c>
      <c r="B29" s="21" t="s">
        <v>50</v>
      </c>
      <c r="C29" s="24" t="s">
        <v>32</v>
      </c>
      <c r="D29" s="20">
        <f t="shared" si="0"/>
        <v>66.519999999999982</v>
      </c>
      <c r="E29" s="20">
        <f t="shared" si="1"/>
        <v>62.75</v>
      </c>
      <c r="F29" s="41">
        <v>71.56</v>
      </c>
      <c r="G29" s="34">
        <v>200</v>
      </c>
      <c r="H29" s="34">
        <v>71.7</v>
      </c>
      <c r="I29" s="34">
        <v>65.87</v>
      </c>
      <c r="J29" s="34">
        <v>200</v>
      </c>
      <c r="K29" s="34">
        <v>64.069999999999993</v>
      </c>
      <c r="L29" s="34">
        <v>62.8</v>
      </c>
      <c r="M29" s="34">
        <v>62.75</v>
      </c>
      <c r="N29" s="34">
        <v>200</v>
      </c>
      <c r="O29" s="34">
        <v>68.62</v>
      </c>
      <c r="P29" s="34">
        <v>68.19</v>
      </c>
      <c r="Q29" s="34">
        <v>65.83</v>
      </c>
      <c r="R29" s="42">
        <v>63.81</v>
      </c>
    </row>
    <row r="30" spans="1:18" x14ac:dyDescent="0.3">
      <c r="A30" s="9">
        <f t="shared" si="2"/>
        <v>28</v>
      </c>
      <c r="B30" s="21" t="s">
        <v>53</v>
      </c>
      <c r="C30" s="24" t="s">
        <v>12</v>
      </c>
      <c r="D30" s="20">
        <f t="shared" si="0"/>
        <v>66.544999999999987</v>
      </c>
      <c r="E30" s="20">
        <f t="shared" si="1"/>
        <v>64.41</v>
      </c>
      <c r="F30" s="41">
        <v>69.38</v>
      </c>
      <c r="G30" s="34">
        <v>200</v>
      </c>
      <c r="H30" s="34">
        <v>66.13</v>
      </c>
      <c r="I30" s="34">
        <v>200</v>
      </c>
      <c r="J30" s="34">
        <v>66.31</v>
      </c>
      <c r="K30" s="34">
        <v>65.849999999999994</v>
      </c>
      <c r="L30" s="34">
        <v>200</v>
      </c>
      <c r="M30" s="34">
        <v>64.41</v>
      </c>
      <c r="N30" s="34">
        <v>64.7</v>
      </c>
      <c r="O30" s="34">
        <v>67.02</v>
      </c>
      <c r="P30" s="34">
        <v>67.099999999999994</v>
      </c>
      <c r="Q30" s="34">
        <v>68.7</v>
      </c>
      <c r="R30" s="42">
        <v>65.849999999999994</v>
      </c>
    </row>
    <row r="31" spans="1:18" x14ac:dyDescent="0.3">
      <c r="A31" s="9">
        <f t="shared" si="2"/>
        <v>29</v>
      </c>
      <c r="B31" s="21" t="s">
        <v>188</v>
      </c>
      <c r="C31" s="24" t="s">
        <v>38</v>
      </c>
      <c r="D31" s="20">
        <f t="shared" si="0"/>
        <v>66.774000000000001</v>
      </c>
      <c r="E31" s="20">
        <f t="shared" si="1"/>
        <v>63.98</v>
      </c>
      <c r="F31" s="41">
        <v>69.27</v>
      </c>
      <c r="G31" s="34">
        <v>67.84</v>
      </c>
      <c r="H31" s="34">
        <v>66.81</v>
      </c>
      <c r="I31" s="34">
        <v>200</v>
      </c>
      <c r="J31" s="34">
        <v>74.2</v>
      </c>
      <c r="K31" s="34">
        <v>64.37</v>
      </c>
      <c r="L31" s="34">
        <v>200</v>
      </c>
      <c r="M31" s="34">
        <v>71.16</v>
      </c>
      <c r="N31" s="34">
        <v>65.55</v>
      </c>
      <c r="O31" s="34">
        <v>67.61</v>
      </c>
      <c r="P31" s="34">
        <v>64.98</v>
      </c>
      <c r="Q31" s="34">
        <v>66.17</v>
      </c>
      <c r="R31" s="42">
        <v>63.98</v>
      </c>
    </row>
    <row r="32" spans="1:18" x14ac:dyDescent="0.3">
      <c r="A32" s="9">
        <f t="shared" si="2"/>
        <v>30</v>
      </c>
      <c r="B32" s="21" t="s">
        <v>201</v>
      </c>
      <c r="C32" s="24" t="s">
        <v>78</v>
      </c>
      <c r="D32" s="20">
        <f t="shared" si="0"/>
        <v>66.88900000000001</v>
      </c>
      <c r="E32" s="20">
        <f t="shared" si="1"/>
        <v>61.63</v>
      </c>
      <c r="F32" s="41">
        <v>200</v>
      </c>
      <c r="G32" s="34">
        <v>64.59</v>
      </c>
      <c r="H32" s="34">
        <v>62.31</v>
      </c>
      <c r="I32" s="34">
        <v>200</v>
      </c>
      <c r="J32" s="34">
        <v>70.099999999999994</v>
      </c>
      <c r="K32" s="34">
        <v>61.63</v>
      </c>
      <c r="L32" s="34">
        <v>73.19</v>
      </c>
      <c r="M32" s="34">
        <v>66.91</v>
      </c>
      <c r="N32" s="34">
        <v>200</v>
      </c>
      <c r="O32" s="34">
        <v>63.9</v>
      </c>
      <c r="P32" s="34">
        <v>70.91</v>
      </c>
      <c r="Q32" s="34">
        <v>67.349999999999994</v>
      </c>
      <c r="R32" s="42">
        <v>68</v>
      </c>
    </row>
    <row r="33" spans="1:18" x14ac:dyDescent="0.3">
      <c r="A33" s="9">
        <f t="shared" si="2"/>
        <v>31</v>
      </c>
      <c r="B33" s="21" t="s">
        <v>189</v>
      </c>
      <c r="C33" s="24" t="s">
        <v>37</v>
      </c>
      <c r="D33" s="20">
        <f t="shared" si="0"/>
        <v>67.260999999999996</v>
      </c>
      <c r="E33" s="20">
        <f t="shared" si="1"/>
        <v>64.83</v>
      </c>
      <c r="F33" s="41">
        <v>68.84</v>
      </c>
      <c r="G33" s="34">
        <v>70.319999999999993</v>
      </c>
      <c r="H33" s="34">
        <v>67.42</v>
      </c>
      <c r="I33" s="34">
        <v>66.930000000000007</v>
      </c>
      <c r="J33" s="34">
        <v>75.27</v>
      </c>
      <c r="K33" s="34">
        <v>68.17</v>
      </c>
      <c r="L33" s="34">
        <v>64.83</v>
      </c>
      <c r="M33" s="34">
        <v>64.930000000000007</v>
      </c>
      <c r="N33" s="34">
        <v>200</v>
      </c>
      <c r="O33" s="34">
        <v>67.27</v>
      </c>
      <c r="P33" s="34">
        <v>68.17</v>
      </c>
      <c r="Q33" s="34">
        <v>65.73</v>
      </c>
      <c r="R33" s="42">
        <v>75.209999999999994</v>
      </c>
    </row>
    <row r="34" spans="1:18" x14ac:dyDescent="0.3">
      <c r="A34" s="9">
        <f t="shared" si="2"/>
        <v>32</v>
      </c>
      <c r="B34" s="21" t="s">
        <v>242</v>
      </c>
      <c r="C34" s="24" t="s">
        <v>37</v>
      </c>
      <c r="D34" s="20">
        <f t="shared" si="0"/>
        <v>67.418999999999983</v>
      </c>
      <c r="E34" s="20">
        <f t="shared" si="1"/>
        <v>64.510000000000005</v>
      </c>
      <c r="F34" s="41">
        <v>67.73</v>
      </c>
      <c r="G34" s="34">
        <v>64.510000000000005</v>
      </c>
      <c r="H34" s="34">
        <v>200</v>
      </c>
      <c r="I34" s="34">
        <v>69.53</v>
      </c>
      <c r="J34" s="34">
        <v>200</v>
      </c>
      <c r="K34" s="34">
        <v>65.97</v>
      </c>
      <c r="L34" s="34">
        <v>64.97</v>
      </c>
      <c r="M34" s="34">
        <v>200</v>
      </c>
      <c r="N34" s="34">
        <v>65.430000000000007</v>
      </c>
      <c r="O34" s="34">
        <v>74.61</v>
      </c>
      <c r="P34" s="34">
        <v>67.11</v>
      </c>
      <c r="Q34" s="34">
        <v>68.5</v>
      </c>
      <c r="R34" s="42">
        <v>65.83</v>
      </c>
    </row>
    <row r="35" spans="1:18" x14ac:dyDescent="0.3">
      <c r="A35" s="9">
        <f t="shared" si="2"/>
        <v>33</v>
      </c>
      <c r="B35" s="21" t="s">
        <v>190</v>
      </c>
      <c r="C35" s="24" t="s">
        <v>31</v>
      </c>
      <c r="D35" s="20">
        <f t="shared" si="0"/>
        <v>68.543999999999997</v>
      </c>
      <c r="E35" s="20">
        <f t="shared" si="1"/>
        <v>64.75</v>
      </c>
      <c r="F35" s="41">
        <v>72.489999999999995</v>
      </c>
      <c r="G35" s="34">
        <v>71.55</v>
      </c>
      <c r="H35" s="34">
        <v>70.25</v>
      </c>
      <c r="I35" s="34">
        <v>69.77</v>
      </c>
      <c r="J35" s="34">
        <v>66.930000000000007</v>
      </c>
      <c r="K35" s="34">
        <v>68.34</v>
      </c>
      <c r="L35" s="34">
        <v>72.03</v>
      </c>
      <c r="M35" s="34">
        <v>64.91</v>
      </c>
      <c r="N35" s="34">
        <v>73.150000000000006</v>
      </c>
      <c r="O35" s="34">
        <v>69.25</v>
      </c>
      <c r="P35" s="34">
        <v>67.66</v>
      </c>
      <c r="Q35" s="34">
        <v>200</v>
      </c>
      <c r="R35" s="42">
        <v>64.75</v>
      </c>
    </row>
    <row r="36" spans="1:18" x14ac:dyDescent="0.3">
      <c r="A36" s="9">
        <f t="shared" si="2"/>
        <v>34</v>
      </c>
      <c r="B36" s="21" t="s">
        <v>66</v>
      </c>
      <c r="C36" s="24" t="s">
        <v>36</v>
      </c>
      <c r="D36" s="20">
        <f t="shared" si="0"/>
        <v>68.552000000000007</v>
      </c>
      <c r="E36" s="20">
        <f t="shared" si="1"/>
        <v>63.5</v>
      </c>
      <c r="F36" s="41">
        <v>200</v>
      </c>
      <c r="G36" s="34">
        <v>72.12</v>
      </c>
      <c r="H36" s="34">
        <v>74.36</v>
      </c>
      <c r="I36" s="34">
        <v>66.989999999999995</v>
      </c>
      <c r="J36" s="34">
        <v>70.38</v>
      </c>
      <c r="K36" s="34">
        <v>63.5</v>
      </c>
      <c r="L36" s="34">
        <v>69.23</v>
      </c>
      <c r="M36" s="34">
        <v>200</v>
      </c>
      <c r="N36" s="34">
        <v>70.180000000000007</v>
      </c>
      <c r="O36" s="34">
        <v>65.680000000000007</v>
      </c>
      <c r="P36" s="34">
        <v>69.16</v>
      </c>
      <c r="Q36" s="34">
        <v>73.819999999999993</v>
      </c>
      <c r="R36" s="42">
        <v>64.459999999999994</v>
      </c>
    </row>
    <row r="37" spans="1:18" x14ac:dyDescent="0.3">
      <c r="A37" s="9">
        <f t="shared" si="2"/>
        <v>35</v>
      </c>
      <c r="B37" s="21" t="s">
        <v>175</v>
      </c>
      <c r="C37" s="24" t="s">
        <v>37</v>
      </c>
      <c r="D37" s="20">
        <f t="shared" si="0"/>
        <v>69.217999999999989</v>
      </c>
      <c r="E37" s="20">
        <f t="shared" si="1"/>
        <v>63.33</v>
      </c>
      <c r="F37" s="41">
        <v>71.63</v>
      </c>
      <c r="G37" s="34">
        <v>200</v>
      </c>
      <c r="H37" s="34">
        <v>75.98</v>
      </c>
      <c r="I37" s="34">
        <v>73.319999999999993</v>
      </c>
      <c r="J37" s="34">
        <v>73.709999999999994</v>
      </c>
      <c r="K37" s="34">
        <v>68.73</v>
      </c>
      <c r="L37" s="34">
        <v>71.290000000000006</v>
      </c>
      <c r="M37" s="34">
        <v>68.81</v>
      </c>
      <c r="N37" s="34">
        <v>70.64</v>
      </c>
      <c r="O37" s="34">
        <v>70.92</v>
      </c>
      <c r="P37" s="34">
        <v>64.08</v>
      </c>
      <c r="Q37" s="34">
        <v>69.430000000000007</v>
      </c>
      <c r="R37" s="42">
        <v>63.33</v>
      </c>
    </row>
    <row r="38" spans="1:18" x14ac:dyDescent="0.3">
      <c r="A38" s="9">
        <f t="shared" si="2"/>
        <v>36</v>
      </c>
      <c r="B38" s="21" t="s">
        <v>198</v>
      </c>
      <c r="C38" s="24" t="s">
        <v>373</v>
      </c>
      <c r="D38" s="20">
        <f t="shared" si="0"/>
        <v>69.63300000000001</v>
      </c>
      <c r="E38" s="20">
        <f t="shared" si="1"/>
        <v>66.42</v>
      </c>
      <c r="F38" s="41">
        <v>71.42</v>
      </c>
      <c r="G38" s="34">
        <v>81.06</v>
      </c>
      <c r="H38" s="34">
        <v>68.31</v>
      </c>
      <c r="I38" s="34">
        <v>69.88</v>
      </c>
      <c r="J38" s="34">
        <v>72.37</v>
      </c>
      <c r="K38" s="34">
        <v>66.42</v>
      </c>
      <c r="L38" s="34">
        <v>66.53</v>
      </c>
      <c r="M38" s="34">
        <v>200</v>
      </c>
      <c r="N38" s="34">
        <v>72.31</v>
      </c>
      <c r="O38" s="34">
        <v>75.150000000000006</v>
      </c>
      <c r="P38" s="34">
        <v>69.760000000000005</v>
      </c>
      <c r="Q38" s="34">
        <v>71.14</v>
      </c>
      <c r="R38" s="42">
        <v>68.19</v>
      </c>
    </row>
    <row r="39" spans="1:18" x14ac:dyDescent="0.3">
      <c r="A39" s="9">
        <f t="shared" si="2"/>
        <v>37</v>
      </c>
      <c r="B39" s="21" t="s">
        <v>191</v>
      </c>
      <c r="C39" s="24" t="s">
        <v>373</v>
      </c>
      <c r="D39" s="20">
        <f t="shared" si="0"/>
        <v>70.140000000000015</v>
      </c>
      <c r="E39" s="20">
        <f t="shared" si="1"/>
        <v>65.95</v>
      </c>
      <c r="F39" s="41">
        <v>74.05</v>
      </c>
      <c r="G39" s="34">
        <v>70.989999999999995</v>
      </c>
      <c r="H39" s="34">
        <v>76.010000000000005</v>
      </c>
      <c r="I39" s="34">
        <v>71.09</v>
      </c>
      <c r="J39" s="34">
        <v>70.56</v>
      </c>
      <c r="K39" s="34">
        <v>65.95</v>
      </c>
      <c r="L39" s="34">
        <v>70.37</v>
      </c>
      <c r="M39" s="34">
        <v>72.02</v>
      </c>
      <c r="N39" s="34">
        <v>70.48</v>
      </c>
      <c r="O39" s="34">
        <v>70.989999999999995</v>
      </c>
      <c r="P39" s="34">
        <v>69.98</v>
      </c>
      <c r="Q39" s="34">
        <v>73.040000000000006</v>
      </c>
      <c r="R39" s="42">
        <v>68.97</v>
      </c>
    </row>
    <row r="40" spans="1:18" x14ac:dyDescent="0.3">
      <c r="A40" s="9">
        <f t="shared" si="2"/>
        <v>38</v>
      </c>
      <c r="B40" s="21" t="s">
        <v>298</v>
      </c>
      <c r="C40" s="24" t="s">
        <v>373</v>
      </c>
      <c r="D40" s="20">
        <f t="shared" si="0"/>
        <v>70.238</v>
      </c>
      <c r="E40" s="20">
        <f t="shared" si="1"/>
        <v>67.52</v>
      </c>
      <c r="F40" s="41">
        <v>68.760000000000005</v>
      </c>
      <c r="G40" s="34">
        <v>82.46</v>
      </c>
      <c r="H40" s="34">
        <v>75.42</v>
      </c>
      <c r="I40" s="34">
        <v>71.14</v>
      </c>
      <c r="J40" s="34">
        <v>69.41</v>
      </c>
      <c r="K40" s="34">
        <v>70.89</v>
      </c>
      <c r="L40" s="34">
        <v>72.63</v>
      </c>
      <c r="M40" s="34">
        <v>68.599999999999994</v>
      </c>
      <c r="N40" s="34">
        <v>200</v>
      </c>
      <c r="O40" s="34">
        <v>75.27</v>
      </c>
      <c r="P40" s="34">
        <v>68.98</v>
      </c>
      <c r="Q40" s="34">
        <v>67.52</v>
      </c>
      <c r="R40" s="42">
        <v>69.180000000000007</v>
      </c>
    </row>
    <row r="41" spans="1:18" x14ac:dyDescent="0.3">
      <c r="A41" s="9">
        <f t="shared" si="2"/>
        <v>39</v>
      </c>
      <c r="B41" s="21" t="s">
        <v>192</v>
      </c>
      <c r="C41" s="24" t="s">
        <v>38</v>
      </c>
      <c r="D41" s="20">
        <f t="shared" si="0"/>
        <v>72.164999999999992</v>
      </c>
      <c r="E41" s="20">
        <f t="shared" si="1"/>
        <v>69.64</v>
      </c>
      <c r="F41" s="41">
        <v>71.34</v>
      </c>
      <c r="G41" s="34">
        <v>200</v>
      </c>
      <c r="H41" s="34">
        <v>69.64</v>
      </c>
      <c r="I41" s="34">
        <v>71.34</v>
      </c>
      <c r="J41" s="34">
        <v>200</v>
      </c>
      <c r="K41" s="34">
        <v>76.98</v>
      </c>
      <c r="L41" s="34">
        <v>71.94</v>
      </c>
      <c r="M41" s="34">
        <v>73.75</v>
      </c>
      <c r="N41" s="34">
        <v>71.150000000000006</v>
      </c>
      <c r="O41" s="34">
        <v>71.67</v>
      </c>
      <c r="P41" s="34">
        <v>71.849999999999994</v>
      </c>
      <c r="Q41" s="34">
        <v>71.989999999999995</v>
      </c>
      <c r="R41" s="42">
        <v>200</v>
      </c>
    </row>
    <row r="42" spans="1:18" x14ac:dyDescent="0.3">
      <c r="A42" s="9">
        <f t="shared" si="2"/>
        <v>40</v>
      </c>
      <c r="B42" s="21" t="s">
        <v>193</v>
      </c>
      <c r="C42" s="24" t="s">
        <v>34</v>
      </c>
      <c r="D42" s="20">
        <f t="shared" si="0"/>
        <v>73.296999999999997</v>
      </c>
      <c r="E42" s="20">
        <f t="shared" si="1"/>
        <v>70.260000000000005</v>
      </c>
      <c r="F42" s="41">
        <v>71.67</v>
      </c>
      <c r="G42" s="34">
        <v>200</v>
      </c>
      <c r="H42" s="34">
        <v>200</v>
      </c>
      <c r="I42" s="34">
        <v>78.59</v>
      </c>
      <c r="J42" s="34">
        <v>73.739999999999995</v>
      </c>
      <c r="K42" s="34">
        <v>70.260000000000005</v>
      </c>
      <c r="L42" s="34">
        <v>70.430000000000007</v>
      </c>
      <c r="M42" s="34">
        <v>71.8</v>
      </c>
      <c r="N42" s="34">
        <v>75.709999999999994</v>
      </c>
      <c r="O42" s="34">
        <v>200</v>
      </c>
      <c r="P42" s="34">
        <v>73.67</v>
      </c>
      <c r="Q42" s="34">
        <v>73.510000000000005</v>
      </c>
      <c r="R42" s="42">
        <v>73.59</v>
      </c>
    </row>
    <row r="43" spans="1:18" x14ac:dyDescent="0.3">
      <c r="A43" s="9">
        <f t="shared" si="2"/>
        <v>41</v>
      </c>
      <c r="B43" s="21" t="s">
        <v>194</v>
      </c>
      <c r="C43" s="24" t="s">
        <v>34</v>
      </c>
      <c r="D43" s="20">
        <f t="shared" si="0"/>
        <v>73.730999999999995</v>
      </c>
      <c r="E43" s="20">
        <f t="shared" si="1"/>
        <v>70.489999999999995</v>
      </c>
      <c r="F43" s="41">
        <v>80.86</v>
      </c>
      <c r="G43" s="34">
        <v>74.48</v>
      </c>
      <c r="H43" s="34">
        <v>73.03</v>
      </c>
      <c r="I43" s="34">
        <v>74.349999999999994</v>
      </c>
      <c r="J43" s="34">
        <v>72.45</v>
      </c>
      <c r="K43" s="34">
        <v>79.16</v>
      </c>
      <c r="L43" s="34">
        <v>70.489999999999995</v>
      </c>
      <c r="M43" s="34">
        <v>71.430000000000007</v>
      </c>
      <c r="N43" s="34">
        <v>80.14</v>
      </c>
      <c r="O43" s="34">
        <v>79.12</v>
      </c>
      <c r="P43" s="34">
        <v>76.3</v>
      </c>
      <c r="Q43" s="34">
        <v>74.92</v>
      </c>
      <c r="R43" s="42">
        <v>70.739999999999995</v>
      </c>
    </row>
    <row r="44" spans="1:18" x14ac:dyDescent="0.3">
      <c r="A44" s="9">
        <f t="shared" si="2"/>
        <v>42</v>
      </c>
      <c r="B44" s="21" t="s">
        <v>39</v>
      </c>
      <c r="C44" s="24" t="s">
        <v>7</v>
      </c>
      <c r="D44" s="20">
        <f t="shared" si="0"/>
        <v>74.463000000000008</v>
      </c>
      <c r="E44" s="20">
        <f t="shared" si="1"/>
        <v>58.96</v>
      </c>
      <c r="F44" s="21">
        <v>60.78</v>
      </c>
      <c r="G44" s="22">
        <v>59.11</v>
      </c>
      <c r="H44" s="92">
        <v>200</v>
      </c>
      <c r="I44" s="22">
        <v>60.33</v>
      </c>
      <c r="J44" s="22">
        <v>59.59</v>
      </c>
      <c r="K44" s="92">
        <v>200</v>
      </c>
      <c r="L44" s="94">
        <v>200</v>
      </c>
      <c r="M44" s="22">
        <v>59.72</v>
      </c>
      <c r="N44" s="22">
        <v>200</v>
      </c>
      <c r="O44" s="22">
        <v>64.55</v>
      </c>
      <c r="P44" s="22">
        <v>58.96</v>
      </c>
      <c r="Q44" s="22">
        <v>61.89</v>
      </c>
      <c r="R44" s="24">
        <v>59.7</v>
      </c>
    </row>
    <row r="45" spans="1:18" x14ac:dyDescent="0.3">
      <c r="A45" s="9">
        <f t="shared" si="2"/>
        <v>43</v>
      </c>
      <c r="B45" s="21" t="s">
        <v>149</v>
      </c>
      <c r="C45" s="24" t="s">
        <v>33</v>
      </c>
      <c r="D45" s="20">
        <f t="shared" si="0"/>
        <v>74.76700000000001</v>
      </c>
      <c r="E45" s="20">
        <f t="shared" si="1"/>
        <v>58.51</v>
      </c>
      <c r="F45" s="21">
        <v>63.18</v>
      </c>
      <c r="G45" s="92">
        <v>200</v>
      </c>
      <c r="H45" s="22">
        <v>60.22</v>
      </c>
      <c r="I45" s="92">
        <v>200</v>
      </c>
      <c r="J45" s="22">
        <v>60.86</v>
      </c>
      <c r="K45" s="22">
        <v>58.51</v>
      </c>
      <c r="L45" s="94">
        <v>200</v>
      </c>
      <c r="M45" s="22">
        <v>59.61</v>
      </c>
      <c r="N45" s="22">
        <v>61.06</v>
      </c>
      <c r="O45" s="22">
        <v>59.57</v>
      </c>
      <c r="P45" s="22">
        <v>59.44</v>
      </c>
      <c r="Q45" s="22">
        <v>200</v>
      </c>
      <c r="R45" s="24">
        <v>65.22</v>
      </c>
    </row>
    <row r="46" spans="1:18" x14ac:dyDescent="0.3">
      <c r="A46" s="9">
        <f t="shared" si="2"/>
        <v>44</v>
      </c>
      <c r="B46" s="21" t="s">
        <v>160</v>
      </c>
      <c r="C46" s="24" t="s">
        <v>37</v>
      </c>
      <c r="D46" s="20">
        <f t="shared" si="0"/>
        <v>77.980999999999995</v>
      </c>
      <c r="E46" s="20">
        <f t="shared" si="1"/>
        <v>72.69</v>
      </c>
      <c r="F46" s="93">
        <v>200</v>
      </c>
      <c r="G46" s="22">
        <v>81.48</v>
      </c>
      <c r="H46" s="92">
        <v>200</v>
      </c>
      <c r="I46" s="22">
        <v>88.92</v>
      </c>
      <c r="J46" s="22">
        <v>79.48</v>
      </c>
      <c r="K46" s="22">
        <v>73.180000000000007</v>
      </c>
      <c r="L46" s="94">
        <v>200</v>
      </c>
      <c r="M46" s="22">
        <v>76.89</v>
      </c>
      <c r="N46" s="22">
        <v>79.09</v>
      </c>
      <c r="O46" s="22">
        <v>72.69</v>
      </c>
      <c r="P46" s="22">
        <v>76.180000000000007</v>
      </c>
      <c r="Q46" s="22">
        <v>76.61</v>
      </c>
      <c r="R46" s="24">
        <v>75.290000000000006</v>
      </c>
    </row>
    <row r="47" spans="1:18" x14ac:dyDescent="0.3">
      <c r="A47" s="9">
        <f t="shared" si="2"/>
        <v>45</v>
      </c>
      <c r="B47" s="21" t="s">
        <v>158</v>
      </c>
      <c r="C47" s="24" t="s">
        <v>33</v>
      </c>
      <c r="D47" s="20">
        <f t="shared" si="0"/>
        <v>80.008999999999986</v>
      </c>
      <c r="E47" s="20">
        <f t="shared" si="1"/>
        <v>63.5</v>
      </c>
      <c r="F47" s="93">
        <v>200</v>
      </c>
      <c r="G47" s="22">
        <v>71.67</v>
      </c>
      <c r="H47" s="92">
        <v>200</v>
      </c>
      <c r="I47" s="22">
        <v>66.260000000000005</v>
      </c>
      <c r="J47" s="22">
        <v>66.61</v>
      </c>
      <c r="K47" s="92">
        <v>200</v>
      </c>
      <c r="L47" s="23">
        <v>65.73</v>
      </c>
      <c r="M47" s="22">
        <v>66.19</v>
      </c>
      <c r="N47" s="22">
        <v>66.42</v>
      </c>
      <c r="O47" s="22">
        <v>64.97</v>
      </c>
      <c r="P47" s="22">
        <v>68.739999999999995</v>
      </c>
      <c r="Q47" s="22">
        <v>200</v>
      </c>
      <c r="R47" s="24">
        <v>63.5</v>
      </c>
    </row>
    <row r="48" spans="1:18" x14ac:dyDescent="0.3">
      <c r="A48" s="9">
        <f t="shared" si="2"/>
        <v>46</v>
      </c>
      <c r="B48" s="21" t="s">
        <v>277</v>
      </c>
      <c r="C48" s="24" t="s">
        <v>145</v>
      </c>
      <c r="D48" s="20">
        <f t="shared" si="0"/>
        <v>82.993000000000023</v>
      </c>
      <c r="E48" s="20">
        <f t="shared" si="1"/>
        <v>66.77</v>
      </c>
      <c r="F48" s="21">
        <v>68.84</v>
      </c>
      <c r="G48" s="92">
        <v>200</v>
      </c>
      <c r="H48" s="22">
        <v>71.8</v>
      </c>
      <c r="I48" s="92">
        <v>200</v>
      </c>
      <c r="J48" s="22">
        <v>71.22</v>
      </c>
      <c r="K48" s="22">
        <v>71.349999999999994</v>
      </c>
      <c r="L48" s="23">
        <v>66.77</v>
      </c>
      <c r="M48" s="92">
        <v>200</v>
      </c>
      <c r="N48" s="22">
        <v>67.010000000000005</v>
      </c>
      <c r="O48" s="22">
        <v>200</v>
      </c>
      <c r="P48" s="22">
        <v>72.400000000000006</v>
      </c>
      <c r="Q48" s="22">
        <v>71.569999999999993</v>
      </c>
      <c r="R48" s="24">
        <v>68.97</v>
      </c>
    </row>
    <row r="49" spans="1:18" x14ac:dyDescent="0.3">
      <c r="A49" s="9">
        <f t="shared" si="2"/>
        <v>47</v>
      </c>
      <c r="B49" s="21" t="s">
        <v>195</v>
      </c>
      <c r="C49" s="24" t="s">
        <v>33</v>
      </c>
      <c r="D49" s="20">
        <f t="shared" si="0"/>
        <v>83.431999999999988</v>
      </c>
      <c r="E49" s="20">
        <f t="shared" si="1"/>
        <v>65.760000000000005</v>
      </c>
      <c r="F49" s="21">
        <v>65.760000000000005</v>
      </c>
      <c r="G49" s="92">
        <v>200</v>
      </c>
      <c r="H49" s="92">
        <v>200</v>
      </c>
      <c r="I49" s="22">
        <v>67.09</v>
      </c>
      <c r="J49" s="22">
        <v>81.12</v>
      </c>
      <c r="K49" s="22">
        <v>68.569999999999993</v>
      </c>
      <c r="L49" s="94">
        <v>200</v>
      </c>
      <c r="M49" s="22">
        <v>68.349999999999994</v>
      </c>
      <c r="N49" s="22">
        <v>75.47</v>
      </c>
      <c r="O49" s="22">
        <v>67.819999999999993</v>
      </c>
      <c r="P49" s="22">
        <v>200</v>
      </c>
      <c r="Q49" s="22">
        <v>69.150000000000006</v>
      </c>
      <c r="R49" s="24">
        <v>70.989999999999995</v>
      </c>
    </row>
    <row r="50" spans="1:18" x14ac:dyDescent="0.3">
      <c r="A50" s="9">
        <f t="shared" si="2"/>
        <v>48</v>
      </c>
      <c r="B50" s="21" t="s">
        <v>179</v>
      </c>
      <c r="C50" s="24" t="s">
        <v>78</v>
      </c>
      <c r="D50" s="20">
        <f t="shared" si="0"/>
        <v>92.875</v>
      </c>
      <c r="E50" s="20">
        <f t="shared" si="1"/>
        <v>62.31</v>
      </c>
      <c r="F50" s="93">
        <v>200</v>
      </c>
      <c r="G50" s="92">
        <v>200</v>
      </c>
      <c r="H50" s="22">
        <v>67.38</v>
      </c>
      <c r="I50" s="22">
        <v>67.91</v>
      </c>
      <c r="J50" s="92">
        <v>200</v>
      </c>
      <c r="K50" s="22">
        <v>68.55</v>
      </c>
      <c r="L50" s="23">
        <v>68.75</v>
      </c>
      <c r="M50" s="22">
        <v>200</v>
      </c>
      <c r="N50" s="22">
        <v>62.31</v>
      </c>
      <c r="O50" s="22">
        <v>65.239999999999995</v>
      </c>
      <c r="P50" s="22">
        <v>65.88</v>
      </c>
      <c r="Q50" s="22">
        <v>200</v>
      </c>
      <c r="R50" s="24">
        <v>62.73</v>
      </c>
    </row>
    <row r="51" spans="1:18" x14ac:dyDescent="0.3">
      <c r="A51" s="9">
        <v>49</v>
      </c>
      <c r="B51" s="21" t="s">
        <v>202</v>
      </c>
      <c r="C51" s="24" t="s">
        <v>38</v>
      </c>
      <c r="D51" s="20">
        <f t="shared" si="0"/>
        <v>95.341000000000008</v>
      </c>
      <c r="E51" s="20">
        <f t="shared" si="1"/>
        <v>64.75</v>
      </c>
      <c r="F51" s="21">
        <v>69.88</v>
      </c>
      <c r="G51" s="22">
        <v>64.8</v>
      </c>
      <c r="H51" s="22">
        <v>71.91</v>
      </c>
      <c r="I51" s="22">
        <v>68.66</v>
      </c>
      <c r="J51" s="22">
        <v>64.94</v>
      </c>
      <c r="K51" s="92">
        <v>200</v>
      </c>
      <c r="L51" s="23">
        <v>64.75</v>
      </c>
      <c r="M51" s="22">
        <v>78.64</v>
      </c>
      <c r="N51" s="22">
        <v>69.83</v>
      </c>
      <c r="O51" s="92">
        <v>200</v>
      </c>
      <c r="P51" s="92">
        <v>200</v>
      </c>
      <c r="Q51" s="22">
        <v>200</v>
      </c>
      <c r="R51" s="24">
        <v>200</v>
      </c>
    </row>
    <row r="52" spans="1:18" x14ac:dyDescent="0.3">
      <c r="A52" s="9">
        <v>50</v>
      </c>
      <c r="B52" s="21" t="s">
        <v>172</v>
      </c>
      <c r="C52" s="24" t="s">
        <v>78</v>
      </c>
      <c r="D52" s="20">
        <f t="shared" si="0"/>
        <v>99.007999999999996</v>
      </c>
      <c r="E52" s="20">
        <f t="shared" si="1"/>
        <v>68.92</v>
      </c>
      <c r="F52" s="21">
        <v>77.83</v>
      </c>
      <c r="G52" s="22">
        <v>77.58</v>
      </c>
      <c r="H52" s="22">
        <v>68.92</v>
      </c>
      <c r="I52" s="92">
        <v>200</v>
      </c>
      <c r="J52" s="22">
        <v>72.75</v>
      </c>
      <c r="K52" s="92">
        <v>200</v>
      </c>
      <c r="L52" s="94">
        <v>200</v>
      </c>
      <c r="M52" s="22">
        <v>200</v>
      </c>
      <c r="N52" s="22">
        <v>73.94</v>
      </c>
      <c r="O52" s="22">
        <v>200</v>
      </c>
      <c r="P52" s="22">
        <v>74.89</v>
      </c>
      <c r="Q52" s="22">
        <v>71.09</v>
      </c>
      <c r="R52" s="24">
        <v>73.08</v>
      </c>
    </row>
    <row r="53" spans="1:18" x14ac:dyDescent="0.3">
      <c r="A53" s="9">
        <v>51</v>
      </c>
      <c r="B53" s="21" t="s">
        <v>176</v>
      </c>
      <c r="C53" s="24" t="s">
        <v>165</v>
      </c>
      <c r="D53" s="20">
        <f t="shared" si="0"/>
        <v>105.94299999999998</v>
      </c>
      <c r="E53" s="20">
        <f t="shared" si="1"/>
        <v>60.69</v>
      </c>
      <c r="F53" s="21">
        <v>64.959999999999994</v>
      </c>
      <c r="G53" s="22">
        <v>71.28</v>
      </c>
      <c r="H53" s="22">
        <v>66.150000000000006</v>
      </c>
      <c r="I53" s="22">
        <v>65.930000000000007</v>
      </c>
      <c r="J53" s="22">
        <v>60.69</v>
      </c>
      <c r="K53" s="92">
        <v>200</v>
      </c>
      <c r="L53" s="94">
        <v>200</v>
      </c>
      <c r="M53" s="92">
        <v>200</v>
      </c>
      <c r="N53" s="22">
        <v>64.290000000000006</v>
      </c>
      <c r="O53" s="22">
        <v>200</v>
      </c>
      <c r="P53" s="22">
        <v>66.13</v>
      </c>
      <c r="Q53" s="22">
        <v>200</v>
      </c>
      <c r="R53" s="24">
        <v>200</v>
      </c>
    </row>
    <row r="54" spans="1:18" x14ac:dyDescent="0.3">
      <c r="A54" s="9">
        <v>52</v>
      </c>
      <c r="B54" s="21" t="s">
        <v>196</v>
      </c>
      <c r="C54" s="24" t="s">
        <v>36</v>
      </c>
      <c r="D54" s="20">
        <f t="shared" si="0"/>
        <v>134.16900000000001</v>
      </c>
      <c r="E54" s="20">
        <f t="shared" si="1"/>
        <v>65.66</v>
      </c>
      <c r="F54" s="21">
        <v>66.81</v>
      </c>
      <c r="G54" s="22">
        <v>70.099999999999994</v>
      </c>
      <c r="H54" s="22">
        <v>69.27</v>
      </c>
      <c r="I54" s="22">
        <v>65.66</v>
      </c>
      <c r="J54" s="92">
        <v>200</v>
      </c>
      <c r="K54" s="22">
        <v>69.849999999999994</v>
      </c>
      <c r="L54" s="94">
        <v>200</v>
      </c>
      <c r="M54" s="92">
        <v>200</v>
      </c>
      <c r="N54" s="22">
        <v>200</v>
      </c>
      <c r="O54" s="22">
        <v>200</v>
      </c>
      <c r="P54" s="22">
        <v>200</v>
      </c>
      <c r="Q54" s="22">
        <v>200</v>
      </c>
      <c r="R54" s="24">
        <v>200</v>
      </c>
    </row>
    <row r="55" spans="1:18" x14ac:dyDescent="0.3">
      <c r="A55" s="9">
        <v>53</v>
      </c>
      <c r="B55" s="21" t="s">
        <v>197</v>
      </c>
      <c r="C55" s="24" t="s">
        <v>30</v>
      </c>
      <c r="D55" s="20">
        <f t="shared" si="0"/>
        <v>135.15899999999996</v>
      </c>
      <c r="E55" s="20">
        <f t="shared" si="1"/>
        <v>64.41</v>
      </c>
      <c r="F55" s="93">
        <v>200</v>
      </c>
      <c r="G55" s="92">
        <v>200</v>
      </c>
      <c r="H55" s="92">
        <v>200</v>
      </c>
      <c r="I55" s="22">
        <v>200</v>
      </c>
      <c r="J55" s="22">
        <v>64.41</v>
      </c>
      <c r="K55" s="22">
        <v>70.75</v>
      </c>
      <c r="L55" s="23">
        <v>200</v>
      </c>
      <c r="M55" s="22">
        <v>72.28</v>
      </c>
      <c r="N55" s="22">
        <v>200</v>
      </c>
      <c r="O55" s="22">
        <v>75.03</v>
      </c>
      <c r="P55" s="22">
        <v>200</v>
      </c>
      <c r="Q55" s="22">
        <v>69.12</v>
      </c>
      <c r="R55" s="24">
        <v>200</v>
      </c>
    </row>
    <row r="56" spans="1:18" x14ac:dyDescent="0.3">
      <c r="A56" s="9">
        <v>54</v>
      </c>
      <c r="B56" s="21" t="s">
        <v>203</v>
      </c>
      <c r="C56" s="24" t="s">
        <v>181</v>
      </c>
      <c r="D56" s="20">
        <f t="shared" si="0"/>
        <v>165.63299999999998</v>
      </c>
      <c r="E56" s="20">
        <f t="shared" si="1"/>
        <v>81.650000000000006</v>
      </c>
      <c r="F56" s="21">
        <v>81.650000000000006</v>
      </c>
      <c r="G56" s="22">
        <v>83.67</v>
      </c>
      <c r="H56" s="92">
        <v>200</v>
      </c>
      <c r="I56" s="92">
        <v>200</v>
      </c>
      <c r="J56" s="92">
        <v>200</v>
      </c>
      <c r="K56" s="22">
        <v>200</v>
      </c>
      <c r="L56" s="23">
        <v>200</v>
      </c>
      <c r="M56" s="22">
        <v>91.01</v>
      </c>
      <c r="N56" s="22">
        <v>200</v>
      </c>
      <c r="O56" s="22">
        <v>200</v>
      </c>
      <c r="P56" s="22">
        <v>200</v>
      </c>
      <c r="Q56" s="22">
        <v>200</v>
      </c>
      <c r="R56" s="24">
        <v>200</v>
      </c>
    </row>
    <row r="57" spans="1:18" ht="15" thickBot="1" x14ac:dyDescent="0.35">
      <c r="A57" s="16">
        <v>55</v>
      </c>
      <c r="B57" s="14" t="s">
        <v>205</v>
      </c>
      <c r="C57" s="15" t="s">
        <v>204</v>
      </c>
      <c r="D57" s="28">
        <f t="shared" si="0"/>
        <v>175.04599999999999</v>
      </c>
      <c r="E57" s="28">
        <f t="shared" si="1"/>
        <v>73.010000000000005</v>
      </c>
      <c r="F57" s="90">
        <v>200</v>
      </c>
      <c r="G57" s="91">
        <v>200</v>
      </c>
      <c r="H57" s="91">
        <v>200</v>
      </c>
      <c r="I57" s="18">
        <v>200</v>
      </c>
      <c r="J57" s="18">
        <v>200</v>
      </c>
      <c r="K57" s="18">
        <v>73.010000000000005</v>
      </c>
      <c r="L57" s="25">
        <v>200</v>
      </c>
      <c r="M57" s="18">
        <v>77.45</v>
      </c>
      <c r="N57" s="18">
        <v>200</v>
      </c>
      <c r="O57" s="18">
        <v>200</v>
      </c>
      <c r="P57" s="18">
        <v>200</v>
      </c>
      <c r="Q57" s="18">
        <v>200</v>
      </c>
      <c r="R57" s="15">
        <v>200</v>
      </c>
    </row>
  </sheetData>
  <mergeCells count="1">
    <mergeCell ref="A1:R1"/>
  </mergeCells>
  <conditionalFormatting sqref="E3:E56">
    <cfRule type="top10" dxfId="48" priority="4" bottom="1" rank="1"/>
  </conditionalFormatting>
  <conditionalFormatting sqref="F3:R43">
    <cfRule type="cellIs" dxfId="47" priority="52" operator="equal">
      <formula>LARGE($F3:$U3,2)</formula>
    </cfRule>
    <cfRule type="cellIs" dxfId="46" priority="53" operator="equal">
      <formula>LARGE($F3:$U3,3)</formula>
    </cfRule>
    <cfRule type="cellIs" dxfId="45" priority="54" operator="equal">
      <formula>LARGE($F3:$U3,1)</formula>
    </cfRule>
  </conditionalFormatting>
  <pageMargins left="0.7" right="0.7" top="0.75" bottom="0.75" header="0.3" footer="0.3"/>
  <pageSetup scale="55" orientation="portrait" r:id="rId1"/>
  <ignoredErrors>
    <ignoredError sqref="D3:D5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3399-02C6-4CC8-9D9C-10899ABD713B}">
  <sheetPr>
    <pageSetUpPr fitToPage="1"/>
  </sheetPr>
  <dimension ref="A1:S45"/>
  <sheetViews>
    <sheetView zoomScale="160" zoomScaleNormal="160" workbookViewId="0">
      <selection activeCell="S2" sqref="A1:S1048576"/>
    </sheetView>
  </sheetViews>
  <sheetFormatPr defaultRowHeight="14.4" x14ac:dyDescent="0.3"/>
  <cols>
    <col min="1" max="1" width="5" bestFit="1" customWidth="1"/>
    <col min="2" max="2" width="22.7773437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33203125" bestFit="1" customWidth="1"/>
    <col min="15" max="19" width="9.33203125" bestFit="1" customWidth="1"/>
  </cols>
  <sheetData>
    <row r="1" spans="1:19" ht="24" thickBot="1" x14ac:dyDescent="0.35">
      <c r="A1" s="151" t="s">
        <v>382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42</v>
      </c>
      <c r="C3" s="13" t="s">
        <v>6</v>
      </c>
      <c r="D3" s="20">
        <v>60.839090909090913</v>
      </c>
      <c r="E3" s="20">
        <f>MIN(F3:S3)</f>
        <v>60</v>
      </c>
      <c r="F3" s="12">
        <v>62.69</v>
      </c>
      <c r="G3" s="10">
        <v>61.57</v>
      </c>
      <c r="H3" s="10">
        <v>60.85</v>
      </c>
      <c r="I3" s="10">
        <v>60.07</v>
      </c>
      <c r="J3" s="10">
        <v>60.44</v>
      </c>
      <c r="K3" s="10">
        <v>200</v>
      </c>
      <c r="L3" s="10">
        <v>61.51</v>
      </c>
      <c r="M3" s="10">
        <v>60</v>
      </c>
      <c r="N3" s="10">
        <v>200</v>
      </c>
      <c r="O3" s="10">
        <v>66.2</v>
      </c>
      <c r="P3" s="10">
        <v>61.27</v>
      </c>
      <c r="Q3" s="10">
        <v>60.77</v>
      </c>
      <c r="R3" s="10">
        <v>60.05</v>
      </c>
      <c r="S3" s="13">
        <v>60.01</v>
      </c>
    </row>
    <row r="4" spans="1:19" x14ac:dyDescent="0.3">
      <c r="A4" s="54">
        <v>2</v>
      </c>
      <c r="B4" s="21" t="s">
        <v>52</v>
      </c>
      <c r="C4" s="24" t="s">
        <v>6</v>
      </c>
      <c r="D4" s="20">
        <v>60.887272727272723</v>
      </c>
      <c r="E4" s="20">
        <f t="shared" ref="E4:E45" si="0">MIN(F4:S4)</f>
        <v>59.59</v>
      </c>
      <c r="F4" s="41">
        <v>59.73</v>
      </c>
      <c r="G4" s="34">
        <v>62.01</v>
      </c>
      <c r="H4" s="34">
        <v>66.98</v>
      </c>
      <c r="I4" s="34">
        <v>59.78</v>
      </c>
      <c r="J4" s="34">
        <v>66.73</v>
      </c>
      <c r="K4" s="34">
        <v>59.69</v>
      </c>
      <c r="L4" s="34">
        <v>61.29</v>
      </c>
      <c r="M4" s="34">
        <v>61.03</v>
      </c>
      <c r="N4" s="34">
        <v>60.35</v>
      </c>
      <c r="O4" s="34">
        <v>59.59</v>
      </c>
      <c r="P4" s="34">
        <v>200</v>
      </c>
      <c r="Q4" s="34">
        <v>60.08</v>
      </c>
      <c r="R4" s="34">
        <v>66.319999999999993</v>
      </c>
      <c r="S4" s="42">
        <v>59.89</v>
      </c>
    </row>
    <row r="5" spans="1:19" x14ac:dyDescent="0.3">
      <c r="A5" s="59">
        <f>A4+1</f>
        <v>3</v>
      </c>
      <c r="B5" s="21" t="s">
        <v>49</v>
      </c>
      <c r="C5" s="24" t="s">
        <v>7</v>
      </c>
      <c r="D5" s="20">
        <v>60.92818181818182</v>
      </c>
      <c r="E5" s="20">
        <f t="shared" si="0"/>
        <v>59.41</v>
      </c>
      <c r="F5" s="41">
        <v>63.2</v>
      </c>
      <c r="G5" s="34">
        <v>61.65</v>
      </c>
      <c r="H5" s="34">
        <v>61.97</v>
      </c>
      <c r="I5" s="34">
        <v>59.64</v>
      </c>
      <c r="J5" s="34">
        <v>60.84</v>
      </c>
      <c r="K5" s="34">
        <v>63.22</v>
      </c>
      <c r="L5" s="34">
        <v>60.84</v>
      </c>
      <c r="M5" s="34">
        <v>60.11</v>
      </c>
      <c r="N5" s="34">
        <v>66.08</v>
      </c>
      <c r="O5" s="34">
        <v>61.09</v>
      </c>
      <c r="P5" s="34">
        <v>60.78</v>
      </c>
      <c r="Q5" s="34">
        <v>200</v>
      </c>
      <c r="R5" s="34">
        <v>60.68</v>
      </c>
      <c r="S5" s="42">
        <v>59.41</v>
      </c>
    </row>
    <row r="6" spans="1:19" x14ac:dyDescent="0.3">
      <c r="A6" s="40">
        <f t="shared" ref="A6:A45" si="1">A5+1</f>
        <v>4</v>
      </c>
      <c r="B6" s="21" t="s">
        <v>39</v>
      </c>
      <c r="C6" s="24" t="s">
        <v>7</v>
      </c>
      <c r="D6" s="20">
        <v>61.190000000000005</v>
      </c>
      <c r="E6" s="20">
        <f t="shared" si="0"/>
        <v>59.78</v>
      </c>
      <c r="F6" s="41">
        <v>64.61</v>
      </c>
      <c r="G6" s="34">
        <v>61.45</v>
      </c>
      <c r="H6" s="34">
        <v>60.61</v>
      </c>
      <c r="I6" s="34">
        <v>65.2</v>
      </c>
      <c r="J6" s="34">
        <v>60.29</v>
      </c>
      <c r="K6" s="34">
        <v>60.33</v>
      </c>
      <c r="L6" s="34">
        <v>61.03</v>
      </c>
      <c r="M6" s="34">
        <v>62.43</v>
      </c>
      <c r="N6" s="34">
        <v>59.78</v>
      </c>
      <c r="O6" s="34">
        <v>60.86</v>
      </c>
      <c r="P6" s="34">
        <v>200</v>
      </c>
      <c r="Q6" s="34">
        <v>61.57</v>
      </c>
      <c r="R6" s="34">
        <v>60.13</v>
      </c>
      <c r="S6" s="42">
        <v>67.44</v>
      </c>
    </row>
    <row r="7" spans="1:19" x14ac:dyDescent="0.3">
      <c r="A7" s="9">
        <f t="shared" si="1"/>
        <v>5</v>
      </c>
      <c r="B7" s="21" t="s">
        <v>54</v>
      </c>
      <c r="C7" s="24" t="s">
        <v>30</v>
      </c>
      <c r="D7" s="20">
        <v>63.441818181818192</v>
      </c>
      <c r="E7" s="20">
        <f t="shared" si="0"/>
        <v>61.96</v>
      </c>
      <c r="F7" s="41">
        <v>67.33</v>
      </c>
      <c r="G7" s="34">
        <v>63.72</v>
      </c>
      <c r="H7" s="34">
        <v>63.13</v>
      </c>
      <c r="I7" s="34">
        <v>63.46</v>
      </c>
      <c r="J7" s="34">
        <v>73.08</v>
      </c>
      <c r="K7" s="34">
        <v>62.46</v>
      </c>
      <c r="L7" s="34">
        <v>61.96</v>
      </c>
      <c r="M7" s="34">
        <v>62.26</v>
      </c>
      <c r="N7" s="34">
        <v>63.31</v>
      </c>
      <c r="O7" s="34">
        <v>62.61</v>
      </c>
      <c r="P7" s="34">
        <v>64.52</v>
      </c>
      <c r="Q7" s="34">
        <v>63.1</v>
      </c>
      <c r="R7" s="34">
        <v>68.400000000000006</v>
      </c>
      <c r="S7" s="42">
        <v>200</v>
      </c>
    </row>
    <row r="8" spans="1:19" x14ac:dyDescent="0.3">
      <c r="A8" s="9">
        <f t="shared" si="1"/>
        <v>6</v>
      </c>
      <c r="B8" s="21" t="s">
        <v>144</v>
      </c>
      <c r="C8" s="24" t="s">
        <v>30</v>
      </c>
      <c r="D8" s="20">
        <v>63.677272727272729</v>
      </c>
      <c r="E8" s="20">
        <f t="shared" si="0"/>
        <v>62.08</v>
      </c>
      <c r="F8" s="41">
        <v>63.94</v>
      </c>
      <c r="G8" s="34">
        <v>65.239999999999995</v>
      </c>
      <c r="H8" s="34">
        <v>66.13</v>
      </c>
      <c r="I8" s="34">
        <v>200</v>
      </c>
      <c r="J8" s="34">
        <v>63.75</v>
      </c>
      <c r="K8" s="34">
        <v>65.7</v>
      </c>
      <c r="L8" s="34">
        <v>64.61</v>
      </c>
      <c r="M8" s="34">
        <v>62.39</v>
      </c>
      <c r="N8" s="34">
        <v>62.46</v>
      </c>
      <c r="O8" s="34">
        <v>62.08</v>
      </c>
      <c r="P8" s="34">
        <v>64.260000000000005</v>
      </c>
      <c r="Q8" s="34">
        <v>63.61</v>
      </c>
      <c r="R8" s="34">
        <v>66.150000000000006</v>
      </c>
      <c r="S8" s="42">
        <v>62.41</v>
      </c>
    </row>
    <row r="9" spans="1:19" x14ac:dyDescent="0.3">
      <c r="A9" s="9">
        <f t="shared" si="1"/>
        <v>7</v>
      </c>
      <c r="B9" s="21" t="s">
        <v>206</v>
      </c>
      <c r="C9" s="24" t="s">
        <v>10</v>
      </c>
      <c r="D9" s="20">
        <v>64.450909090909093</v>
      </c>
      <c r="E9" s="20">
        <f t="shared" si="0"/>
        <v>63.17</v>
      </c>
      <c r="F9" s="41">
        <v>64.489999999999995</v>
      </c>
      <c r="G9" s="34">
        <v>64.73</v>
      </c>
      <c r="H9" s="34">
        <v>63.17</v>
      </c>
      <c r="I9" s="34">
        <v>65.180000000000007</v>
      </c>
      <c r="J9" s="34">
        <v>64.36</v>
      </c>
      <c r="K9" s="34">
        <v>66.63</v>
      </c>
      <c r="L9" s="34">
        <v>63.42</v>
      </c>
      <c r="M9" s="34">
        <v>73.14</v>
      </c>
      <c r="N9" s="34">
        <v>64.63</v>
      </c>
      <c r="O9" s="34">
        <v>64.7</v>
      </c>
      <c r="P9" s="34">
        <v>72.36</v>
      </c>
      <c r="Q9" s="34">
        <v>64.98</v>
      </c>
      <c r="R9" s="34">
        <v>65.760000000000005</v>
      </c>
      <c r="S9" s="42">
        <v>63.54</v>
      </c>
    </row>
    <row r="10" spans="1:19" x14ac:dyDescent="0.3">
      <c r="A10" s="9">
        <f t="shared" si="1"/>
        <v>8</v>
      </c>
      <c r="B10" s="21" t="s">
        <v>187</v>
      </c>
      <c r="C10" s="24" t="s">
        <v>9</v>
      </c>
      <c r="D10" s="20">
        <v>64.717272727272729</v>
      </c>
      <c r="E10" s="20">
        <f t="shared" si="0"/>
        <v>62.78</v>
      </c>
      <c r="F10" s="41">
        <v>66</v>
      </c>
      <c r="G10" s="34">
        <v>66.650000000000006</v>
      </c>
      <c r="H10" s="34">
        <v>65.650000000000006</v>
      </c>
      <c r="I10" s="34">
        <v>65.099999999999994</v>
      </c>
      <c r="J10" s="34">
        <v>66.42</v>
      </c>
      <c r="K10" s="34">
        <v>67.59</v>
      </c>
      <c r="L10" s="34">
        <v>62.78</v>
      </c>
      <c r="M10" s="34">
        <v>64.13</v>
      </c>
      <c r="N10" s="34">
        <v>64.39</v>
      </c>
      <c r="O10" s="34">
        <v>64.180000000000007</v>
      </c>
      <c r="P10" s="34">
        <v>63.83</v>
      </c>
      <c r="Q10" s="34">
        <v>64.69</v>
      </c>
      <c r="R10" s="34">
        <v>64.7</v>
      </c>
      <c r="S10" s="42">
        <v>200</v>
      </c>
    </row>
    <row r="11" spans="1:19" x14ac:dyDescent="0.3">
      <c r="A11" s="9">
        <f t="shared" si="1"/>
        <v>9</v>
      </c>
      <c r="B11" s="21" t="s">
        <v>182</v>
      </c>
      <c r="C11" s="24" t="s">
        <v>7</v>
      </c>
      <c r="D11" s="20">
        <v>65.237272727272725</v>
      </c>
      <c r="E11" s="20">
        <f t="shared" si="0"/>
        <v>62.53</v>
      </c>
      <c r="F11" s="41">
        <v>63.03</v>
      </c>
      <c r="G11" s="34">
        <v>65.28</v>
      </c>
      <c r="H11" s="34">
        <v>69.45</v>
      </c>
      <c r="I11" s="34">
        <v>67.459999999999994</v>
      </c>
      <c r="J11" s="34">
        <v>66.81</v>
      </c>
      <c r="K11" s="34">
        <v>67.25</v>
      </c>
      <c r="L11" s="34">
        <v>62.53</v>
      </c>
      <c r="M11" s="34">
        <v>64.459999999999994</v>
      </c>
      <c r="N11" s="34">
        <v>200</v>
      </c>
      <c r="O11" s="34">
        <v>65</v>
      </c>
      <c r="P11" s="34">
        <v>64.459999999999994</v>
      </c>
      <c r="Q11" s="34">
        <v>64.88</v>
      </c>
      <c r="R11" s="34">
        <v>66.45</v>
      </c>
      <c r="S11" s="42">
        <v>69.209999999999994</v>
      </c>
    </row>
    <row r="12" spans="1:19" x14ac:dyDescent="0.3">
      <c r="A12" s="9">
        <f t="shared" si="1"/>
        <v>10</v>
      </c>
      <c r="B12" s="21" t="s">
        <v>199</v>
      </c>
      <c r="C12" s="24" t="s">
        <v>13</v>
      </c>
      <c r="D12" s="20">
        <v>65.24818181818182</v>
      </c>
      <c r="E12" s="20">
        <f t="shared" si="0"/>
        <v>61.42</v>
      </c>
      <c r="F12" s="41">
        <v>71.62</v>
      </c>
      <c r="G12" s="34">
        <v>61.42</v>
      </c>
      <c r="H12" s="34">
        <v>200</v>
      </c>
      <c r="I12" s="34">
        <v>68.010000000000005</v>
      </c>
      <c r="J12" s="34">
        <v>64.89</v>
      </c>
      <c r="K12" s="34">
        <v>63.51</v>
      </c>
      <c r="L12" s="34">
        <v>62.89</v>
      </c>
      <c r="M12" s="34">
        <v>63.5</v>
      </c>
      <c r="N12" s="34">
        <v>71.459999999999994</v>
      </c>
      <c r="O12" s="34">
        <v>71.22</v>
      </c>
      <c r="P12" s="34">
        <v>65.45</v>
      </c>
      <c r="Q12" s="34">
        <v>63.41</v>
      </c>
      <c r="R12" s="34">
        <v>61.97</v>
      </c>
      <c r="S12" s="42">
        <v>200</v>
      </c>
    </row>
    <row r="13" spans="1:19" x14ac:dyDescent="0.3">
      <c r="A13" s="9">
        <f t="shared" si="1"/>
        <v>11</v>
      </c>
      <c r="B13" s="21" t="s">
        <v>207</v>
      </c>
      <c r="C13" s="24" t="s">
        <v>7</v>
      </c>
      <c r="D13" s="20">
        <v>65.334545454545449</v>
      </c>
      <c r="E13" s="20">
        <f t="shared" si="0"/>
        <v>61.57</v>
      </c>
      <c r="F13" s="41">
        <v>71.680000000000007</v>
      </c>
      <c r="G13" s="34">
        <v>63.89</v>
      </c>
      <c r="H13" s="34">
        <v>68.260000000000005</v>
      </c>
      <c r="I13" s="34">
        <v>62.93</v>
      </c>
      <c r="J13" s="34">
        <v>64.41</v>
      </c>
      <c r="K13" s="34">
        <v>65.44</v>
      </c>
      <c r="L13" s="34">
        <v>61.57</v>
      </c>
      <c r="M13" s="34">
        <v>200</v>
      </c>
      <c r="N13" s="34">
        <v>62.28</v>
      </c>
      <c r="O13" s="34">
        <v>200</v>
      </c>
      <c r="P13" s="34">
        <v>66.92</v>
      </c>
      <c r="Q13" s="34">
        <v>200</v>
      </c>
      <c r="R13" s="34">
        <v>65.459999999999994</v>
      </c>
      <c r="S13" s="42">
        <v>65.84</v>
      </c>
    </row>
    <row r="14" spans="1:19" x14ac:dyDescent="0.3">
      <c r="A14" s="9">
        <f t="shared" si="1"/>
        <v>12</v>
      </c>
      <c r="B14" s="21" t="s">
        <v>83</v>
      </c>
      <c r="C14" s="24" t="s">
        <v>13</v>
      </c>
      <c r="D14" s="20">
        <v>65.343636363636364</v>
      </c>
      <c r="E14" s="20">
        <f t="shared" si="0"/>
        <v>61.78</v>
      </c>
      <c r="F14" s="41">
        <v>67.459999999999994</v>
      </c>
      <c r="G14" s="34">
        <v>61.82</v>
      </c>
      <c r="H14" s="34">
        <v>62.68</v>
      </c>
      <c r="I14" s="34">
        <v>71.02</v>
      </c>
      <c r="J14" s="34">
        <v>67.510000000000005</v>
      </c>
      <c r="K14" s="34">
        <v>67.34</v>
      </c>
      <c r="L14" s="34">
        <v>61.78</v>
      </c>
      <c r="M14" s="34">
        <v>200</v>
      </c>
      <c r="N14" s="34">
        <v>83.51</v>
      </c>
      <c r="O14" s="34">
        <v>66.5</v>
      </c>
      <c r="P14" s="34">
        <v>63.68</v>
      </c>
      <c r="Q14" s="34">
        <v>200</v>
      </c>
      <c r="R14" s="34">
        <v>64.56</v>
      </c>
      <c r="S14" s="42">
        <v>64.41</v>
      </c>
    </row>
    <row r="15" spans="1:19" x14ac:dyDescent="0.3">
      <c r="A15" s="9">
        <f t="shared" si="1"/>
        <v>13</v>
      </c>
      <c r="B15" s="21" t="s">
        <v>208</v>
      </c>
      <c r="C15" s="24" t="s">
        <v>31</v>
      </c>
      <c r="D15" s="20">
        <v>66.350000000000009</v>
      </c>
      <c r="E15" s="20">
        <f t="shared" si="0"/>
        <v>62.73</v>
      </c>
      <c r="F15" s="41">
        <v>67.59</v>
      </c>
      <c r="G15" s="34">
        <v>63.97</v>
      </c>
      <c r="H15" s="34">
        <v>71.099999999999994</v>
      </c>
      <c r="I15" s="34">
        <v>67.56</v>
      </c>
      <c r="J15" s="34">
        <v>66.58</v>
      </c>
      <c r="K15" s="34">
        <v>66.400000000000006</v>
      </c>
      <c r="L15" s="34">
        <v>71.36</v>
      </c>
      <c r="M15" s="34">
        <v>62.73</v>
      </c>
      <c r="N15" s="34">
        <v>72.64</v>
      </c>
      <c r="O15" s="34">
        <v>66.900000000000006</v>
      </c>
      <c r="P15" s="34">
        <v>200</v>
      </c>
      <c r="Q15" s="34">
        <v>63.31</v>
      </c>
      <c r="R15" s="34">
        <v>65.72</v>
      </c>
      <c r="S15" s="42">
        <v>67.989999999999995</v>
      </c>
    </row>
    <row r="16" spans="1:19" x14ac:dyDescent="0.3">
      <c r="A16" s="9">
        <f t="shared" si="1"/>
        <v>14</v>
      </c>
      <c r="B16" s="21" t="s">
        <v>61</v>
      </c>
      <c r="C16" s="24" t="s">
        <v>31</v>
      </c>
      <c r="D16" s="20">
        <v>66.353636363636369</v>
      </c>
      <c r="E16" s="20">
        <f t="shared" si="0"/>
        <v>63.02</v>
      </c>
      <c r="F16" s="41">
        <v>65.09</v>
      </c>
      <c r="G16" s="34">
        <v>63.02</v>
      </c>
      <c r="H16" s="34">
        <v>63.31</v>
      </c>
      <c r="I16" s="34">
        <v>200</v>
      </c>
      <c r="J16" s="34">
        <v>70.05</v>
      </c>
      <c r="K16" s="34">
        <v>70.08</v>
      </c>
      <c r="L16" s="34">
        <v>71.02</v>
      </c>
      <c r="M16" s="34">
        <v>70.099999999999994</v>
      </c>
      <c r="N16" s="34">
        <v>64.959999999999994</v>
      </c>
      <c r="O16" s="34">
        <v>66.34</v>
      </c>
      <c r="P16" s="34">
        <v>68.52</v>
      </c>
      <c r="Q16" s="34">
        <v>65.040000000000006</v>
      </c>
      <c r="R16" s="34">
        <v>72.319999999999993</v>
      </c>
      <c r="S16" s="42">
        <v>63.38</v>
      </c>
    </row>
    <row r="17" spans="1:19" x14ac:dyDescent="0.3">
      <c r="A17" s="9">
        <f t="shared" si="1"/>
        <v>15</v>
      </c>
      <c r="B17" s="21" t="s">
        <v>53</v>
      </c>
      <c r="C17" s="24" t="s">
        <v>12</v>
      </c>
      <c r="D17" s="20">
        <v>66.39</v>
      </c>
      <c r="E17" s="20">
        <f t="shared" si="0"/>
        <v>63.75</v>
      </c>
      <c r="F17" s="41">
        <v>64.63</v>
      </c>
      <c r="G17" s="34">
        <v>63.75</v>
      </c>
      <c r="H17" s="34">
        <v>65.44</v>
      </c>
      <c r="I17" s="34">
        <v>66.599999999999994</v>
      </c>
      <c r="J17" s="34">
        <v>65.680000000000007</v>
      </c>
      <c r="K17" s="34">
        <v>64.430000000000007</v>
      </c>
      <c r="L17" s="34">
        <v>71.8</v>
      </c>
      <c r="M17" s="34">
        <v>200</v>
      </c>
      <c r="N17" s="34">
        <v>64.3</v>
      </c>
      <c r="O17" s="34">
        <v>65.64</v>
      </c>
      <c r="P17" s="34">
        <v>67.97</v>
      </c>
      <c r="Q17" s="34">
        <v>200</v>
      </c>
      <c r="R17" s="34">
        <v>68.069999999999993</v>
      </c>
      <c r="S17" s="42">
        <v>200</v>
      </c>
    </row>
    <row r="18" spans="1:19" x14ac:dyDescent="0.3">
      <c r="A18" s="9">
        <f t="shared" si="1"/>
        <v>16</v>
      </c>
      <c r="B18" s="21" t="s">
        <v>149</v>
      </c>
      <c r="C18" s="24" t="s">
        <v>33</v>
      </c>
      <c r="D18" s="20">
        <v>66.474545454545463</v>
      </c>
      <c r="E18" s="20">
        <f t="shared" si="0"/>
        <v>63.36</v>
      </c>
      <c r="F18" s="41">
        <v>65.48</v>
      </c>
      <c r="G18" s="34">
        <v>70.31</v>
      </c>
      <c r="H18" s="34">
        <v>65.17</v>
      </c>
      <c r="I18" s="34">
        <v>70.819999999999993</v>
      </c>
      <c r="J18" s="34">
        <v>200</v>
      </c>
      <c r="K18" s="34">
        <v>63.36</v>
      </c>
      <c r="L18" s="34">
        <v>200</v>
      </c>
      <c r="M18" s="34">
        <v>74.56</v>
      </c>
      <c r="N18" s="34">
        <v>68.599999999999994</v>
      </c>
      <c r="O18" s="34">
        <v>65.599999999999994</v>
      </c>
      <c r="P18" s="34">
        <v>65.86</v>
      </c>
      <c r="Q18" s="34">
        <v>65.38</v>
      </c>
      <c r="R18" s="34">
        <v>65.790000000000006</v>
      </c>
      <c r="S18" s="42">
        <v>64.849999999999994</v>
      </c>
    </row>
    <row r="19" spans="1:19" x14ac:dyDescent="0.3">
      <c r="A19" s="9">
        <f t="shared" si="1"/>
        <v>17</v>
      </c>
      <c r="B19" s="21" t="s">
        <v>40</v>
      </c>
      <c r="C19" s="24" t="s">
        <v>12</v>
      </c>
      <c r="D19" s="20">
        <v>66.762727272727275</v>
      </c>
      <c r="E19" s="20">
        <f t="shared" si="0"/>
        <v>64.709999999999994</v>
      </c>
      <c r="F19" s="41">
        <v>200</v>
      </c>
      <c r="G19" s="34">
        <v>64.709999999999994</v>
      </c>
      <c r="H19" s="34">
        <v>66.89</v>
      </c>
      <c r="I19" s="34">
        <v>200</v>
      </c>
      <c r="J19" s="34">
        <v>200</v>
      </c>
      <c r="K19" s="34">
        <v>65.760000000000005</v>
      </c>
      <c r="L19" s="34">
        <v>66.72</v>
      </c>
      <c r="M19" s="34">
        <v>67.83</v>
      </c>
      <c r="N19" s="34">
        <v>67.2</v>
      </c>
      <c r="O19" s="34">
        <v>65.97</v>
      </c>
      <c r="P19" s="34">
        <v>67.010000000000005</v>
      </c>
      <c r="Q19" s="34">
        <v>67.010000000000005</v>
      </c>
      <c r="R19" s="34">
        <v>69</v>
      </c>
      <c r="S19" s="42">
        <v>67.33</v>
      </c>
    </row>
    <row r="20" spans="1:19" x14ac:dyDescent="0.3">
      <c r="A20" s="9">
        <f t="shared" si="1"/>
        <v>18</v>
      </c>
      <c r="B20" s="21" t="s">
        <v>224</v>
      </c>
      <c r="C20" s="24" t="s">
        <v>9</v>
      </c>
      <c r="D20" s="20">
        <v>66.784545454545452</v>
      </c>
      <c r="E20" s="20">
        <f t="shared" si="0"/>
        <v>63.93</v>
      </c>
      <c r="F20" s="41">
        <v>63.93</v>
      </c>
      <c r="G20" s="34">
        <v>66.47</v>
      </c>
      <c r="H20" s="34">
        <v>64.92</v>
      </c>
      <c r="I20" s="34">
        <v>73.56</v>
      </c>
      <c r="J20" s="34">
        <v>71.73</v>
      </c>
      <c r="K20" s="34">
        <v>70.97</v>
      </c>
      <c r="L20" s="34">
        <v>65.510000000000005</v>
      </c>
      <c r="M20" s="34">
        <v>200</v>
      </c>
      <c r="N20" s="34">
        <v>66.73</v>
      </c>
      <c r="O20" s="34">
        <v>66.37</v>
      </c>
      <c r="P20" s="34">
        <v>66.28</v>
      </c>
      <c r="Q20" s="34">
        <v>67.349999999999994</v>
      </c>
      <c r="R20" s="34">
        <v>68.489999999999995</v>
      </c>
      <c r="S20" s="42">
        <v>67.61</v>
      </c>
    </row>
    <row r="21" spans="1:19" x14ac:dyDescent="0.3">
      <c r="A21" s="9">
        <f t="shared" si="1"/>
        <v>19</v>
      </c>
      <c r="B21" s="21" t="s">
        <v>202</v>
      </c>
      <c r="C21" s="24" t="s">
        <v>38</v>
      </c>
      <c r="D21" s="20">
        <v>67.015454545454546</v>
      </c>
      <c r="E21" s="20">
        <f t="shared" si="0"/>
        <v>63.83</v>
      </c>
      <c r="F21" s="41">
        <v>200</v>
      </c>
      <c r="G21" s="34">
        <v>71.88</v>
      </c>
      <c r="H21" s="34">
        <v>70.64</v>
      </c>
      <c r="I21" s="34">
        <v>68.06</v>
      </c>
      <c r="J21" s="34">
        <v>64.61</v>
      </c>
      <c r="K21" s="34">
        <v>69.069999999999993</v>
      </c>
      <c r="L21" s="34">
        <v>63.83</v>
      </c>
      <c r="M21" s="34">
        <v>70.97</v>
      </c>
      <c r="N21" s="34">
        <v>66.8</v>
      </c>
      <c r="O21" s="34">
        <v>65.45</v>
      </c>
      <c r="P21" s="34">
        <v>64.92</v>
      </c>
      <c r="Q21" s="34">
        <v>65</v>
      </c>
      <c r="R21" s="34">
        <v>67.819999999999993</v>
      </c>
      <c r="S21" s="42">
        <v>78.45</v>
      </c>
    </row>
    <row r="22" spans="1:19" x14ac:dyDescent="0.3">
      <c r="A22" s="9">
        <f t="shared" si="1"/>
        <v>20</v>
      </c>
      <c r="B22" s="21" t="s">
        <v>188</v>
      </c>
      <c r="C22" s="24" t="s">
        <v>38</v>
      </c>
      <c r="D22" s="20">
        <v>68.432727272727277</v>
      </c>
      <c r="E22" s="20">
        <f t="shared" si="0"/>
        <v>65.44</v>
      </c>
      <c r="F22" s="41">
        <v>200</v>
      </c>
      <c r="G22" s="34">
        <v>74.5</v>
      </c>
      <c r="H22" s="34">
        <v>66.849999999999994</v>
      </c>
      <c r="I22" s="34">
        <v>70.91</v>
      </c>
      <c r="J22" s="34">
        <v>70.94</v>
      </c>
      <c r="K22" s="34">
        <v>67.23</v>
      </c>
      <c r="L22" s="34">
        <v>69.42</v>
      </c>
      <c r="M22" s="34">
        <v>65.44</v>
      </c>
      <c r="N22" s="34">
        <v>67.209999999999994</v>
      </c>
      <c r="O22" s="34">
        <v>67.209999999999994</v>
      </c>
      <c r="P22" s="34">
        <v>67.349999999999994</v>
      </c>
      <c r="Q22" s="34">
        <v>66.72</v>
      </c>
      <c r="R22" s="34">
        <v>73.48</v>
      </c>
      <c r="S22" s="42">
        <v>200</v>
      </c>
    </row>
    <row r="23" spans="1:19" x14ac:dyDescent="0.3">
      <c r="A23" s="9">
        <f t="shared" si="1"/>
        <v>21</v>
      </c>
      <c r="B23" s="21" t="s">
        <v>209</v>
      </c>
      <c r="C23" s="24" t="s">
        <v>12</v>
      </c>
      <c r="D23" s="20">
        <v>68.768181818181816</v>
      </c>
      <c r="E23" s="20">
        <f t="shared" si="0"/>
        <v>65.7</v>
      </c>
      <c r="F23" s="41">
        <v>67.41</v>
      </c>
      <c r="G23" s="34">
        <v>67.14</v>
      </c>
      <c r="H23" s="34">
        <v>67.09</v>
      </c>
      <c r="I23" s="34">
        <v>72.709999999999994</v>
      </c>
      <c r="J23" s="34">
        <v>66.95</v>
      </c>
      <c r="K23" s="34">
        <v>65.7</v>
      </c>
      <c r="L23" s="34">
        <v>200</v>
      </c>
      <c r="M23" s="34">
        <v>75.86</v>
      </c>
      <c r="N23" s="34">
        <v>70.36</v>
      </c>
      <c r="O23" s="34">
        <v>76.180000000000007</v>
      </c>
      <c r="P23" s="34">
        <v>70.23</v>
      </c>
      <c r="Q23" s="34">
        <v>68.41</v>
      </c>
      <c r="R23" s="34">
        <v>73.09</v>
      </c>
      <c r="S23" s="42">
        <v>67.36</v>
      </c>
    </row>
    <row r="24" spans="1:19" x14ac:dyDescent="0.3">
      <c r="A24" s="9">
        <f t="shared" si="1"/>
        <v>22</v>
      </c>
      <c r="B24" s="21" t="s">
        <v>210</v>
      </c>
      <c r="C24" s="24" t="s">
        <v>11</v>
      </c>
      <c r="D24" s="20">
        <v>68.793636363636367</v>
      </c>
      <c r="E24" s="20">
        <f t="shared" si="0"/>
        <v>66.400000000000006</v>
      </c>
      <c r="F24" s="41">
        <v>67.680000000000007</v>
      </c>
      <c r="G24" s="34">
        <v>67.53</v>
      </c>
      <c r="H24" s="34">
        <v>67.09</v>
      </c>
      <c r="I24" s="34">
        <v>69.72</v>
      </c>
      <c r="J24" s="34">
        <v>69.650000000000006</v>
      </c>
      <c r="K24" s="34">
        <v>72.63</v>
      </c>
      <c r="L24" s="34">
        <v>66.400000000000006</v>
      </c>
      <c r="M24" s="34">
        <v>71.849999999999994</v>
      </c>
      <c r="N24" s="34">
        <v>67.8</v>
      </c>
      <c r="O24" s="34">
        <v>66.62</v>
      </c>
      <c r="P24" s="34">
        <v>200</v>
      </c>
      <c r="Q24" s="34">
        <v>69.760000000000005</v>
      </c>
      <c r="R24" s="34">
        <v>73.16</v>
      </c>
      <c r="S24" s="42">
        <v>72.94</v>
      </c>
    </row>
    <row r="25" spans="1:19" x14ac:dyDescent="0.3">
      <c r="A25" s="9">
        <f t="shared" si="1"/>
        <v>23</v>
      </c>
      <c r="B25" s="21" t="s">
        <v>253</v>
      </c>
      <c r="C25" s="24" t="s">
        <v>30</v>
      </c>
      <c r="D25" s="20">
        <v>69.479090909090914</v>
      </c>
      <c r="E25" s="20">
        <f t="shared" si="0"/>
        <v>62.93</v>
      </c>
      <c r="F25" s="41">
        <v>200</v>
      </c>
      <c r="G25" s="34">
        <v>68.92</v>
      </c>
      <c r="H25" s="34">
        <v>72.400000000000006</v>
      </c>
      <c r="I25" s="34">
        <v>70.069999999999993</v>
      </c>
      <c r="J25" s="34">
        <v>63.92</v>
      </c>
      <c r="K25" s="34">
        <v>69.58</v>
      </c>
      <c r="L25" s="34">
        <v>69.09</v>
      </c>
      <c r="M25" s="34">
        <v>62.93</v>
      </c>
      <c r="N25" s="34">
        <v>63.32</v>
      </c>
      <c r="O25" s="34">
        <v>200</v>
      </c>
      <c r="P25" s="34">
        <v>79.41</v>
      </c>
      <c r="Q25" s="34">
        <v>75.47</v>
      </c>
      <c r="R25" s="34">
        <v>78.47</v>
      </c>
      <c r="S25" s="42">
        <v>70.099999999999994</v>
      </c>
    </row>
    <row r="26" spans="1:19" x14ac:dyDescent="0.3">
      <c r="A26" s="9">
        <f t="shared" si="1"/>
        <v>24</v>
      </c>
      <c r="B26" s="21" t="s">
        <v>211</v>
      </c>
      <c r="C26" s="24" t="s">
        <v>10</v>
      </c>
      <c r="D26" s="20">
        <v>69.543636363636367</v>
      </c>
      <c r="E26" s="20">
        <f t="shared" si="0"/>
        <v>66.31</v>
      </c>
      <c r="F26" s="41">
        <v>68.319999999999993</v>
      </c>
      <c r="G26" s="34">
        <v>71.39</v>
      </c>
      <c r="H26" s="34">
        <v>70.849999999999994</v>
      </c>
      <c r="I26" s="34">
        <v>77.39</v>
      </c>
      <c r="J26" s="34">
        <v>69.7</v>
      </c>
      <c r="K26" s="34">
        <v>72.98</v>
      </c>
      <c r="L26" s="34">
        <v>70.650000000000006</v>
      </c>
      <c r="M26" s="34">
        <v>70.760000000000005</v>
      </c>
      <c r="N26" s="34">
        <v>70.290000000000006</v>
      </c>
      <c r="O26" s="34">
        <v>67.81</v>
      </c>
      <c r="P26" s="34">
        <v>70.87</v>
      </c>
      <c r="Q26" s="34">
        <v>70.13</v>
      </c>
      <c r="R26" s="34">
        <v>69.290000000000006</v>
      </c>
      <c r="S26" s="42">
        <v>66.31</v>
      </c>
    </row>
    <row r="27" spans="1:19" x14ac:dyDescent="0.3">
      <c r="A27" s="9">
        <f t="shared" si="1"/>
        <v>25</v>
      </c>
      <c r="B27" s="21" t="s">
        <v>128</v>
      </c>
      <c r="C27" s="24" t="s">
        <v>36</v>
      </c>
      <c r="D27" s="20">
        <v>69.738181818181815</v>
      </c>
      <c r="E27" s="20">
        <f t="shared" si="0"/>
        <v>65.099999999999994</v>
      </c>
      <c r="F27" s="41">
        <v>200</v>
      </c>
      <c r="G27" s="34">
        <v>70.040000000000006</v>
      </c>
      <c r="H27" s="34">
        <v>72.95</v>
      </c>
      <c r="I27" s="34">
        <v>69.62</v>
      </c>
      <c r="J27" s="34">
        <v>200</v>
      </c>
      <c r="K27" s="34">
        <v>66.84</v>
      </c>
      <c r="L27" s="34">
        <v>200</v>
      </c>
      <c r="M27" s="34">
        <v>68.459999999999994</v>
      </c>
      <c r="N27" s="34">
        <v>70.36</v>
      </c>
      <c r="O27" s="34">
        <v>72.03</v>
      </c>
      <c r="P27" s="34">
        <v>67.61</v>
      </c>
      <c r="Q27" s="34">
        <v>76.47</v>
      </c>
      <c r="R27" s="34">
        <v>67.64</v>
      </c>
      <c r="S27" s="42">
        <v>65.099999999999994</v>
      </c>
    </row>
    <row r="28" spans="1:19" x14ac:dyDescent="0.3">
      <c r="A28" s="9">
        <f t="shared" si="1"/>
        <v>26</v>
      </c>
      <c r="B28" s="21" t="s">
        <v>212</v>
      </c>
      <c r="C28" s="24" t="s">
        <v>31</v>
      </c>
      <c r="D28" s="20">
        <v>70.273636363636356</v>
      </c>
      <c r="E28" s="20">
        <f t="shared" si="0"/>
        <v>65.97</v>
      </c>
      <c r="F28" s="41">
        <v>67.16</v>
      </c>
      <c r="G28" s="34">
        <v>73.56</v>
      </c>
      <c r="H28" s="34">
        <v>69.69</v>
      </c>
      <c r="I28" s="34">
        <v>200</v>
      </c>
      <c r="J28" s="34">
        <v>70.44</v>
      </c>
      <c r="K28" s="34">
        <v>77.03</v>
      </c>
      <c r="L28" s="34">
        <v>71.83</v>
      </c>
      <c r="M28" s="34">
        <v>65.97</v>
      </c>
      <c r="N28" s="34">
        <v>75.66</v>
      </c>
      <c r="O28" s="34">
        <v>69.78</v>
      </c>
      <c r="P28" s="34">
        <v>71.89</v>
      </c>
      <c r="Q28" s="34">
        <v>69.239999999999995</v>
      </c>
      <c r="R28" s="34">
        <v>71.88</v>
      </c>
      <c r="S28" s="42">
        <v>71.569999999999993</v>
      </c>
    </row>
    <row r="29" spans="1:19" x14ac:dyDescent="0.3">
      <c r="A29" s="9">
        <f t="shared" si="1"/>
        <v>27</v>
      </c>
      <c r="B29" s="21" t="s">
        <v>189</v>
      </c>
      <c r="C29" s="24" t="s">
        <v>37</v>
      </c>
      <c r="D29" s="20">
        <v>70.783636363636361</v>
      </c>
      <c r="E29" s="20">
        <f t="shared" si="0"/>
        <v>68.12</v>
      </c>
      <c r="F29" s="41">
        <v>200</v>
      </c>
      <c r="G29" s="34">
        <v>69.78</v>
      </c>
      <c r="H29" s="34">
        <v>71.45</v>
      </c>
      <c r="I29" s="34">
        <v>72.63</v>
      </c>
      <c r="J29" s="34">
        <v>72.55</v>
      </c>
      <c r="K29" s="34">
        <v>68.12</v>
      </c>
      <c r="L29" s="34">
        <v>70.430000000000007</v>
      </c>
      <c r="M29" s="34">
        <v>70.72</v>
      </c>
      <c r="N29" s="34">
        <v>71.900000000000006</v>
      </c>
      <c r="O29" s="34">
        <v>70.66</v>
      </c>
      <c r="P29" s="34">
        <v>200</v>
      </c>
      <c r="Q29" s="34">
        <v>70.540000000000006</v>
      </c>
      <c r="R29" s="34">
        <v>200</v>
      </c>
      <c r="S29" s="42">
        <v>69.84</v>
      </c>
    </row>
    <row r="30" spans="1:19" x14ac:dyDescent="0.3">
      <c r="A30" s="9">
        <f t="shared" si="1"/>
        <v>28</v>
      </c>
      <c r="B30" s="21" t="s">
        <v>242</v>
      </c>
      <c r="C30" s="24" t="s">
        <v>37</v>
      </c>
      <c r="D30" s="20">
        <v>71.281818181818181</v>
      </c>
      <c r="E30" s="20">
        <f t="shared" si="0"/>
        <v>66.510000000000005</v>
      </c>
      <c r="F30" s="41">
        <v>72.680000000000007</v>
      </c>
      <c r="G30" s="34">
        <v>83.86</v>
      </c>
      <c r="H30" s="34">
        <v>69.92</v>
      </c>
      <c r="I30" s="34">
        <v>74.8</v>
      </c>
      <c r="J30" s="34">
        <v>68.75</v>
      </c>
      <c r="K30" s="34">
        <v>73.56</v>
      </c>
      <c r="L30" s="34">
        <v>200</v>
      </c>
      <c r="M30" s="34">
        <v>200</v>
      </c>
      <c r="N30" s="34">
        <v>66.510000000000005</v>
      </c>
      <c r="O30" s="34">
        <v>71.069999999999993</v>
      </c>
      <c r="P30" s="34">
        <v>70.900000000000006</v>
      </c>
      <c r="Q30" s="34">
        <v>76.400000000000006</v>
      </c>
      <c r="R30" s="34">
        <v>70.84</v>
      </c>
      <c r="S30" s="42">
        <v>68.67</v>
      </c>
    </row>
    <row r="31" spans="1:19" x14ac:dyDescent="0.3">
      <c r="A31" s="9">
        <f t="shared" si="1"/>
        <v>29</v>
      </c>
      <c r="B31" s="21" t="s">
        <v>191</v>
      </c>
      <c r="C31" s="24" t="s">
        <v>373</v>
      </c>
      <c r="D31" s="20">
        <v>71.527272727272717</v>
      </c>
      <c r="E31" s="20">
        <f t="shared" si="0"/>
        <v>67.98</v>
      </c>
      <c r="F31" s="41">
        <v>73.64</v>
      </c>
      <c r="G31" s="34">
        <v>71.09</v>
      </c>
      <c r="H31" s="34">
        <v>68.28</v>
      </c>
      <c r="I31" s="34">
        <v>73.12</v>
      </c>
      <c r="J31" s="34">
        <v>71.180000000000007</v>
      </c>
      <c r="K31" s="34">
        <v>71.03</v>
      </c>
      <c r="L31" s="34">
        <v>72.62</v>
      </c>
      <c r="M31" s="34">
        <v>88.18</v>
      </c>
      <c r="N31" s="34">
        <v>67.98</v>
      </c>
      <c r="O31" s="34">
        <v>200</v>
      </c>
      <c r="P31" s="34">
        <v>71.47</v>
      </c>
      <c r="Q31" s="34">
        <v>75.58</v>
      </c>
      <c r="R31" s="34">
        <v>76.680000000000007</v>
      </c>
      <c r="S31" s="42">
        <v>70.81</v>
      </c>
    </row>
    <row r="32" spans="1:19" x14ac:dyDescent="0.3">
      <c r="A32" s="9">
        <f t="shared" si="1"/>
        <v>30</v>
      </c>
      <c r="B32" s="21" t="s">
        <v>298</v>
      </c>
      <c r="C32" s="24" t="s">
        <v>373</v>
      </c>
      <c r="D32" s="20">
        <v>73.535454545454542</v>
      </c>
      <c r="E32" s="20">
        <f t="shared" si="0"/>
        <v>69.98</v>
      </c>
      <c r="F32" s="41">
        <v>73.72</v>
      </c>
      <c r="G32" s="34">
        <v>71.849999999999994</v>
      </c>
      <c r="H32" s="34">
        <v>74.260000000000005</v>
      </c>
      <c r="I32" s="34">
        <v>84.06</v>
      </c>
      <c r="J32" s="34">
        <v>77</v>
      </c>
      <c r="K32" s="34">
        <v>71.64</v>
      </c>
      <c r="L32" s="34">
        <v>69.98</v>
      </c>
      <c r="M32" s="34">
        <v>200</v>
      </c>
      <c r="N32" s="34">
        <v>78.27</v>
      </c>
      <c r="O32" s="34">
        <v>74.97</v>
      </c>
      <c r="P32" s="34">
        <v>71.760000000000005</v>
      </c>
      <c r="Q32" s="34">
        <v>72.819999999999993</v>
      </c>
      <c r="R32" s="34">
        <v>75.12</v>
      </c>
      <c r="S32" s="42">
        <v>75.77</v>
      </c>
    </row>
    <row r="33" spans="1:19" x14ac:dyDescent="0.3">
      <c r="A33" s="9">
        <f t="shared" si="1"/>
        <v>31</v>
      </c>
      <c r="B33" s="21" t="s">
        <v>186</v>
      </c>
      <c r="C33" s="24" t="s">
        <v>11</v>
      </c>
      <c r="D33" s="20">
        <v>74.818181818181813</v>
      </c>
      <c r="E33" s="20">
        <f t="shared" si="0"/>
        <v>68.36</v>
      </c>
      <c r="F33" s="41">
        <v>68.36</v>
      </c>
      <c r="G33" s="34">
        <v>200</v>
      </c>
      <c r="H33" s="34">
        <v>71.510000000000005</v>
      </c>
      <c r="I33" s="34">
        <v>78.53</v>
      </c>
      <c r="J33" s="34">
        <v>77.13</v>
      </c>
      <c r="K33" s="34">
        <v>80.069999999999993</v>
      </c>
      <c r="L33" s="34">
        <v>72.86</v>
      </c>
      <c r="M33" s="34">
        <v>79.22</v>
      </c>
      <c r="N33" s="34">
        <v>85.47</v>
      </c>
      <c r="O33" s="34">
        <v>72.680000000000007</v>
      </c>
      <c r="P33" s="34">
        <v>72.150000000000006</v>
      </c>
      <c r="Q33" s="34">
        <v>74.72</v>
      </c>
      <c r="R33" s="34">
        <v>75.72</v>
      </c>
      <c r="S33" s="42">
        <v>80.73</v>
      </c>
    </row>
    <row r="34" spans="1:19" x14ac:dyDescent="0.3">
      <c r="A34" s="9">
        <f t="shared" si="1"/>
        <v>32</v>
      </c>
      <c r="B34" s="21" t="s">
        <v>213</v>
      </c>
      <c r="C34" s="24" t="s">
        <v>38</v>
      </c>
      <c r="D34" s="20">
        <v>76.190909090909088</v>
      </c>
      <c r="E34" s="20">
        <f t="shared" si="0"/>
        <v>71.22</v>
      </c>
      <c r="F34" s="41">
        <v>76.52</v>
      </c>
      <c r="G34" s="34">
        <v>79.78</v>
      </c>
      <c r="H34" s="34">
        <v>92.81</v>
      </c>
      <c r="I34" s="34">
        <v>76.650000000000006</v>
      </c>
      <c r="J34" s="34">
        <v>75.89</v>
      </c>
      <c r="K34" s="34">
        <v>200</v>
      </c>
      <c r="L34" s="34">
        <v>78.41</v>
      </c>
      <c r="M34" s="34">
        <v>74.069999999999993</v>
      </c>
      <c r="N34" s="34">
        <v>79.52</v>
      </c>
      <c r="O34" s="34">
        <v>74.84</v>
      </c>
      <c r="P34" s="34">
        <v>76.290000000000006</v>
      </c>
      <c r="Q34" s="34">
        <v>74.91</v>
      </c>
      <c r="R34" s="34">
        <v>83.55</v>
      </c>
      <c r="S34" s="42">
        <v>71.22</v>
      </c>
    </row>
    <row r="35" spans="1:19" x14ac:dyDescent="0.3">
      <c r="A35" s="9">
        <f t="shared" si="1"/>
        <v>33</v>
      </c>
      <c r="B35" s="21" t="s">
        <v>214</v>
      </c>
      <c r="C35" s="24" t="s">
        <v>11</v>
      </c>
      <c r="D35" s="20">
        <v>82.11272727272727</v>
      </c>
      <c r="E35" s="20">
        <f t="shared" si="0"/>
        <v>66.64</v>
      </c>
      <c r="F35" s="21">
        <v>75.14</v>
      </c>
      <c r="G35" s="92">
        <v>200</v>
      </c>
      <c r="H35" s="22">
        <v>67.12</v>
      </c>
      <c r="I35" s="22">
        <v>75.59</v>
      </c>
      <c r="J35" s="22">
        <v>68.12</v>
      </c>
      <c r="K35" s="22">
        <v>73.47</v>
      </c>
      <c r="L35" s="94">
        <v>200</v>
      </c>
      <c r="M35" s="92">
        <v>200</v>
      </c>
      <c r="N35" s="22">
        <v>69.11</v>
      </c>
      <c r="O35" s="22">
        <v>69.849999999999994</v>
      </c>
      <c r="P35" s="22">
        <v>200</v>
      </c>
      <c r="Q35" s="22">
        <v>70.400000000000006</v>
      </c>
      <c r="R35" s="22">
        <v>67.739999999999995</v>
      </c>
      <c r="S35" s="24">
        <v>66.64</v>
      </c>
    </row>
    <row r="36" spans="1:19" x14ac:dyDescent="0.3">
      <c r="A36" s="9">
        <f t="shared" si="1"/>
        <v>34</v>
      </c>
      <c r="B36" s="21" t="s">
        <v>177</v>
      </c>
      <c r="C36" s="24" t="s">
        <v>163</v>
      </c>
      <c r="D36" s="20">
        <v>90.040909090909096</v>
      </c>
      <c r="E36" s="20">
        <f t="shared" si="0"/>
        <v>62.6</v>
      </c>
      <c r="F36" s="21">
        <v>64.790000000000006</v>
      </c>
      <c r="G36" s="92">
        <v>200</v>
      </c>
      <c r="H36" s="22">
        <v>63.84</v>
      </c>
      <c r="I36" s="22">
        <v>63.24</v>
      </c>
      <c r="J36" s="92">
        <v>200</v>
      </c>
      <c r="K36" s="22">
        <v>70.819999999999993</v>
      </c>
      <c r="L36" s="23">
        <v>66.66</v>
      </c>
      <c r="M36" s="92">
        <v>200</v>
      </c>
      <c r="N36" s="22">
        <v>62.6</v>
      </c>
      <c r="O36" s="22">
        <v>200</v>
      </c>
      <c r="P36" s="22">
        <v>65.239999999999995</v>
      </c>
      <c r="Q36" s="22">
        <v>66.680000000000007</v>
      </c>
      <c r="R36" s="22">
        <v>66.599999999999994</v>
      </c>
      <c r="S36" s="24">
        <v>200</v>
      </c>
    </row>
    <row r="37" spans="1:19" x14ac:dyDescent="0.3">
      <c r="A37" s="9">
        <f t="shared" si="1"/>
        <v>35</v>
      </c>
      <c r="B37" s="21" t="s">
        <v>215</v>
      </c>
      <c r="C37" s="24" t="s">
        <v>6</v>
      </c>
      <c r="D37" s="20">
        <v>91.798181818181817</v>
      </c>
      <c r="E37" s="20">
        <f t="shared" si="0"/>
        <v>61.89</v>
      </c>
      <c r="F37" s="21">
        <v>61.89</v>
      </c>
      <c r="G37" s="22">
        <v>62.2</v>
      </c>
      <c r="H37" s="22">
        <v>62.67</v>
      </c>
      <c r="I37" s="22">
        <v>63</v>
      </c>
      <c r="J37" s="92">
        <v>200</v>
      </c>
      <c r="K37" s="22">
        <v>70.760000000000005</v>
      </c>
      <c r="L37" s="23">
        <v>62.78</v>
      </c>
      <c r="M37" s="92">
        <v>200</v>
      </c>
      <c r="N37" s="92">
        <v>200</v>
      </c>
      <c r="O37" s="22">
        <v>65.89</v>
      </c>
      <c r="P37" s="22">
        <v>92.14</v>
      </c>
      <c r="Q37" s="22">
        <v>200</v>
      </c>
      <c r="R37" s="22">
        <v>68.45</v>
      </c>
      <c r="S37" s="24">
        <v>200</v>
      </c>
    </row>
    <row r="38" spans="1:19" x14ac:dyDescent="0.3">
      <c r="A38" s="9">
        <f t="shared" si="1"/>
        <v>36</v>
      </c>
      <c r="B38" s="21" t="s">
        <v>195</v>
      </c>
      <c r="C38" s="24" t="s">
        <v>33</v>
      </c>
      <c r="D38" s="20">
        <v>93.973636363636373</v>
      </c>
      <c r="E38" s="20">
        <f t="shared" si="0"/>
        <v>63.77</v>
      </c>
      <c r="F38" s="21">
        <v>71.64</v>
      </c>
      <c r="G38" s="22">
        <v>68.790000000000006</v>
      </c>
      <c r="H38" s="92">
        <v>200</v>
      </c>
      <c r="I38" s="92">
        <v>200</v>
      </c>
      <c r="J38" s="22">
        <v>70.67</v>
      </c>
      <c r="K38" s="22">
        <v>73.510000000000005</v>
      </c>
      <c r="L38" s="94">
        <v>200</v>
      </c>
      <c r="M38" s="22">
        <v>200</v>
      </c>
      <c r="N38" s="22">
        <v>200</v>
      </c>
      <c r="O38" s="22">
        <v>78.42</v>
      </c>
      <c r="P38" s="22">
        <v>67.73</v>
      </c>
      <c r="Q38" s="22">
        <v>68.64</v>
      </c>
      <c r="R38" s="22">
        <v>70.540000000000006</v>
      </c>
      <c r="S38" s="24">
        <v>63.77</v>
      </c>
    </row>
    <row r="39" spans="1:19" x14ac:dyDescent="0.3">
      <c r="A39" s="9">
        <f t="shared" si="1"/>
        <v>37</v>
      </c>
      <c r="B39" s="21" t="s">
        <v>216</v>
      </c>
      <c r="C39" s="24" t="s">
        <v>10</v>
      </c>
      <c r="D39" s="20">
        <v>99.045454545454547</v>
      </c>
      <c r="E39" s="20">
        <f t="shared" si="0"/>
        <v>71.290000000000006</v>
      </c>
      <c r="F39" s="93">
        <v>200</v>
      </c>
      <c r="G39" s="92">
        <v>200</v>
      </c>
      <c r="H39" s="22">
        <v>76.56</v>
      </c>
      <c r="I39" s="22">
        <v>73.55</v>
      </c>
      <c r="J39" s="22">
        <v>87.21</v>
      </c>
      <c r="K39" s="22">
        <v>81.83</v>
      </c>
      <c r="L39" s="23">
        <v>71.97</v>
      </c>
      <c r="M39" s="92">
        <v>200</v>
      </c>
      <c r="N39" s="22">
        <v>74.819999999999993</v>
      </c>
      <c r="O39" s="22">
        <v>71.290000000000006</v>
      </c>
      <c r="P39" s="22">
        <v>200</v>
      </c>
      <c r="Q39" s="22">
        <v>75.27</v>
      </c>
      <c r="R39" s="22">
        <v>77</v>
      </c>
      <c r="S39" s="24">
        <v>200</v>
      </c>
    </row>
    <row r="40" spans="1:19" x14ac:dyDescent="0.3">
      <c r="A40" s="9">
        <f t="shared" si="1"/>
        <v>38</v>
      </c>
      <c r="B40" s="21" t="s">
        <v>217</v>
      </c>
      <c r="C40" s="24" t="s">
        <v>9</v>
      </c>
      <c r="D40" s="20">
        <v>106.82272727272726</v>
      </c>
      <c r="E40" s="20">
        <f t="shared" si="0"/>
        <v>67.7</v>
      </c>
      <c r="F40" s="21">
        <v>69.72</v>
      </c>
      <c r="G40" s="22">
        <v>67.7</v>
      </c>
      <c r="H40" s="92">
        <v>200</v>
      </c>
      <c r="I40" s="22">
        <v>69.88</v>
      </c>
      <c r="J40" s="22">
        <v>68.680000000000007</v>
      </c>
      <c r="K40" s="92">
        <v>200</v>
      </c>
      <c r="L40" s="23">
        <v>72.959999999999994</v>
      </c>
      <c r="M40" s="22">
        <v>74.98</v>
      </c>
      <c r="N40" s="22">
        <v>72.66</v>
      </c>
      <c r="O40" s="92">
        <v>200</v>
      </c>
      <c r="P40" s="22">
        <v>200</v>
      </c>
      <c r="Q40" s="22">
        <v>200</v>
      </c>
      <c r="R40" s="22">
        <v>78.47</v>
      </c>
      <c r="S40" s="24">
        <v>200</v>
      </c>
    </row>
    <row r="41" spans="1:19" x14ac:dyDescent="0.3">
      <c r="A41" s="9">
        <f t="shared" si="1"/>
        <v>39</v>
      </c>
      <c r="B41" s="21" t="s">
        <v>218</v>
      </c>
      <c r="C41" s="24" t="s">
        <v>373</v>
      </c>
      <c r="D41" s="20">
        <v>109.45</v>
      </c>
      <c r="E41" s="20">
        <f t="shared" si="0"/>
        <v>72.680000000000007</v>
      </c>
      <c r="F41" s="21">
        <v>72.680000000000007</v>
      </c>
      <c r="G41" s="92">
        <v>200</v>
      </c>
      <c r="H41" s="92">
        <v>200</v>
      </c>
      <c r="I41" s="22">
        <v>73.59</v>
      </c>
      <c r="J41" s="92">
        <v>200</v>
      </c>
      <c r="K41" s="22">
        <v>200</v>
      </c>
      <c r="L41" s="23">
        <v>73.900000000000006</v>
      </c>
      <c r="M41" s="22">
        <v>200</v>
      </c>
      <c r="N41" s="22">
        <v>73.7</v>
      </c>
      <c r="O41" s="22">
        <v>79.81</v>
      </c>
      <c r="P41" s="22">
        <v>79.760000000000005</v>
      </c>
      <c r="Q41" s="22">
        <v>74.7</v>
      </c>
      <c r="R41" s="22">
        <v>75.81</v>
      </c>
      <c r="S41" s="24">
        <v>200</v>
      </c>
    </row>
    <row r="42" spans="1:19" x14ac:dyDescent="0.3">
      <c r="A42" s="9">
        <f t="shared" si="1"/>
        <v>40</v>
      </c>
      <c r="B42" s="21" t="s">
        <v>219</v>
      </c>
      <c r="C42" s="24" t="s">
        <v>221</v>
      </c>
      <c r="D42" s="20">
        <v>111.46727272727274</v>
      </c>
      <c r="E42" s="20">
        <f t="shared" si="0"/>
        <v>70.959999999999994</v>
      </c>
      <c r="F42" s="93">
        <v>200</v>
      </c>
      <c r="G42" s="92">
        <v>200</v>
      </c>
      <c r="H42" s="22">
        <v>77.58</v>
      </c>
      <c r="I42" s="92">
        <v>200</v>
      </c>
      <c r="J42" s="22">
        <v>70.959999999999994</v>
      </c>
      <c r="K42" s="22">
        <v>74.02</v>
      </c>
      <c r="L42" s="23">
        <v>200</v>
      </c>
      <c r="M42" s="22">
        <v>76.59</v>
      </c>
      <c r="N42" s="22">
        <v>82.41</v>
      </c>
      <c r="O42" s="22">
        <v>83.68</v>
      </c>
      <c r="P42" s="22">
        <v>75.31</v>
      </c>
      <c r="Q42" s="22">
        <v>85.59</v>
      </c>
      <c r="R42" s="22">
        <v>200</v>
      </c>
      <c r="S42" s="24">
        <v>200</v>
      </c>
    </row>
    <row r="43" spans="1:19" x14ac:dyDescent="0.3">
      <c r="A43" s="9">
        <f t="shared" si="1"/>
        <v>41</v>
      </c>
      <c r="B43" s="21" t="s">
        <v>220</v>
      </c>
      <c r="C43" s="24" t="s">
        <v>33</v>
      </c>
      <c r="D43" s="20">
        <v>130.81090909090909</v>
      </c>
      <c r="E43" s="20">
        <f t="shared" si="0"/>
        <v>69.180000000000007</v>
      </c>
      <c r="F43" s="93">
        <v>200</v>
      </c>
      <c r="G43" s="22">
        <v>71.33</v>
      </c>
      <c r="H43" s="22">
        <v>72.17</v>
      </c>
      <c r="I43" s="92">
        <v>200</v>
      </c>
      <c r="J43" s="92">
        <v>200</v>
      </c>
      <c r="K43" s="22">
        <v>81.84</v>
      </c>
      <c r="L43" s="23">
        <v>74.92</v>
      </c>
      <c r="M43" s="22">
        <v>69.48</v>
      </c>
      <c r="N43" s="22">
        <v>200</v>
      </c>
      <c r="O43" s="22">
        <v>200</v>
      </c>
      <c r="P43" s="22">
        <v>69.180000000000007</v>
      </c>
      <c r="Q43" s="22">
        <v>200</v>
      </c>
      <c r="R43" s="22">
        <v>200</v>
      </c>
      <c r="S43" s="24">
        <v>200</v>
      </c>
    </row>
    <row r="44" spans="1:19" x14ac:dyDescent="0.3">
      <c r="A44" s="9">
        <f t="shared" si="1"/>
        <v>42</v>
      </c>
      <c r="B44" s="21" t="s">
        <v>155</v>
      </c>
      <c r="C44" s="24" t="s">
        <v>37</v>
      </c>
      <c r="D44" s="20">
        <v>165.35636363636365</v>
      </c>
      <c r="E44" s="20">
        <f t="shared" si="0"/>
        <v>71.73</v>
      </c>
      <c r="F44" s="21">
        <v>71.73</v>
      </c>
      <c r="G44" s="22">
        <v>71.91</v>
      </c>
      <c r="H44" s="22">
        <v>75.28</v>
      </c>
      <c r="I44" s="92">
        <v>200</v>
      </c>
      <c r="J44" s="92">
        <v>200</v>
      </c>
      <c r="K44" s="92">
        <v>200</v>
      </c>
      <c r="L44" s="23">
        <v>200</v>
      </c>
      <c r="M44" s="22">
        <v>200</v>
      </c>
      <c r="N44" s="22">
        <v>200</v>
      </c>
      <c r="O44" s="22">
        <v>200</v>
      </c>
      <c r="P44" s="22">
        <v>200</v>
      </c>
      <c r="Q44" s="22">
        <v>200</v>
      </c>
      <c r="R44" s="22">
        <v>200</v>
      </c>
      <c r="S44" s="24">
        <v>200</v>
      </c>
    </row>
    <row r="45" spans="1:19" ht="15" thickBot="1" x14ac:dyDescent="0.35">
      <c r="A45" s="16">
        <f t="shared" si="1"/>
        <v>43</v>
      </c>
      <c r="B45" s="14" t="s">
        <v>44</v>
      </c>
      <c r="C45" s="15" t="s">
        <v>13</v>
      </c>
      <c r="D45" s="17">
        <v>200</v>
      </c>
      <c r="E45" s="28">
        <f t="shared" si="0"/>
        <v>200</v>
      </c>
      <c r="F45" s="90">
        <v>200</v>
      </c>
      <c r="G45" s="91">
        <v>200</v>
      </c>
      <c r="H45" s="91">
        <v>200</v>
      </c>
      <c r="I45" s="18">
        <v>200</v>
      </c>
      <c r="J45" s="18">
        <v>200</v>
      </c>
      <c r="K45" s="18">
        <v>200</v>
      </c>
      <c r="L45" s="25">
        <v>200</v>
      </c>
      <c r="M45" s="18">
        <v>200</v>
      </c>
      <c r="N45" s="18">
        <v>200</v>
      </c>
      <c r="O45" s="18">
        <v>200</v>
      </c>
      <c r="P45" s="18">
        <v>200</v>
      </c>
      <c r="Q45" s="18">
        <v>200</v>
      </c>
      <c r="R45" s="18">
        <v>200</v>
      </c>
      <c r="S45" s="15">
        <v>200</v>
      </c>
    </row>
  </sheetData>
  <mergeCells count="1">
    <mergeCell ref="A1:S1"/>
  </mergeCells>
  <conditionalFormatting sqref="E3:E44">
    <cfRule type="top10" dxfId="44" priority="4" bottom="1" rank="1"/>
  </conditionalFormatting>
  <conditionalFormatting sqref="F3:S34">
    <cfRule type="cellIs" dxfId="43" priority="55" operator="equal">
      <formula>LARGE($F3:$T3,2)</formula>
    </cfRule>
    <cfRule type="cellIs" dxfId="42" priority="56" operator="equal">
      <formula>LARGE($F3:$T3,3)</formula>
    </cfRule>
    <cfRule type="cellIs" dxfId="41" priority="57" operator="equal">
      <formula>LARGE($F3:$T3,1)</formula>
    </cfRule>
  </conditionalFormatting>
  <pageMargins left="0.7" right="0.7" top="0.75" bottom="0.75" header="0.3" footer="0.3"/>
  <pageSetup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9DBA-ED4B-4A82-958C-11C8E0DF173C}">
  <sheetPr>
    <pageSetUpPr fitToPage="1"/>
  </sheetPr>
  <dimension ref="A1:S94"/>
  <sheetViews>
    <sheetView zoomScale="175" zoomScaleNormal="175" workbookViewId="0">
      <selection activeCell="A2" sqref="A1:S1048576"/>
    </sheetView>
  </sheetViews>
  <sheetFormatPr defaultRowHeight="14.4" x14ac:dyDescent="0.3"/>
  <cols>
    <col min="1" max="1" width="5" bestFit="1" customWidth="1"/>
    <col min="2" max="2" width="20" bestFit="1" customWidth="1"/>
    <col min="3" max="3" width="7.88671875" bestFit="1" customWidth="1"/>
    <col min="4" max="4" width="8.33203125" bestFit="1" customWidth="1"/>
    <col min="5" max="5" width="7.44140625" bestFit="1" customWidth="1"/>
    <col min="6" max="14" width="8.21875" bestFit="1" customWidth="1"/>
    <col min="15" max="19" width="9.21875" bestFit="1" customWidth="1"/>
    <col min="21" max="22" width="12.21875" bestFit="1" customWidth="1"/>
    <col min="23" max="26" width="7.44140625" bestFit="1" customWidth="1"/>
    <col min="27" max="27" width="5.33203125" bestFit="1" customWidth="1"/>
    <col min="28" max="28" width="7.44140625" bestFit="1" customWidth="1"/>
    <col min="29" max="29" width="14.21875" bestFit="1" customWidth="1"/>
    <col min="30" max="30" width="7.44140625" bestFit="1" customWidth="1"/>
    <col min="31" max="33" width="5.33203125" bestFit="1" customWidth="1"/>
  </cols>
  <sheetData>
    <row r="1" spans="1:19" ht="24" thickBot="1" x14ac:dyDescent="0.35">
      <c r="A1" s="151" t="s">
        <v>383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39</v>
      </c>
      <c r="C3" s="13" t="s">
        <v>7</v>
      </c>
      <c r="D3" s="33">
        <v>60.0625</v>
      </c>
      <c r="E3" s="20">
        <f>MIN(F3:S3)</f>
        <v>56.98</v>
      </c>
      <c r="F3" s="12">
        <v>63.4</v>
      </c>
      <c r="G3" s="10">
        <v>58.56</v>
      </c>
      <c r="H3" s="10">
        <v>200</v>
      </c>
      <c r="I3" s="10">
        <v>68.34</v>
      </c>
      <c r="J3" s="10">
        <v>56.98</v>
      </c>
      <c r="K3" s="10">
        <v>58.46</v>
      </c>
      <c r="L3" s="10">
        <v>60.7</v>
      </c>
      <c r="M3" s="10">
        <v>58.36</v>
      </c>
      <c r="N3" s="10">
        <v>60.76</v>
      </c>
      <c r="O3" s="10">
        <v>66.28</v>
      </c>
      <c r="P3" s="10">
        <v>61.25</v>
      </c>
      <c r="Q3" s="10">
        <v>58.13</v>
      </c>
      <c r="R3" s="10">
        <v>59.11</v>
      </c>
      <c r="S3" s="13">
        <v>58.76</v>
      </c>
    </row>
    <row r="4" spans="1:19" x14ac:dyDescent="0.3">
      <c r="A4" s="54">
        <v>2</v>
      </c>
      <c r="B4" s="21" t="s">
        <v>44</v>
      </c>
      <c r="C4" s="24" t="s">
        <v>13</v>
      </c>
      <c r="D4" s="33">
        <v>60.116666666666667</v>
      </c>
      <c r="E4" s="20">
        <f t="shared" ref="E4:E47" si="0">MIN(F4:S4)</f>
        <v>58.89</v>
      </c>
      <c r="F4" s="41">
        <v>63.03</v>
      </c>
      <c r="G4" s="34">
        <v>60.45</v>
      </c>
      <c r="H4" s="34">
        <v>60.3</v>
      </c>
      <c r="I4" s="34">
        <v>60.09</v>
      </c>
      <c r="J4" s="34">
        <v>61.64</v>
      </c>
      <c r="K4" s="34">
        <v>60.85</v>
      </c>
      <c r="L4" s="34">
        <v>61.13</v>
      </c>
      <c r="M4" s="34">
        <v>60.7</v>
      </c>
      <c r="N4" s="34">
        <v>61.04</v>
      </c>
      <c r="O4" s="34">
        <v>58.89</v>
      </c>
      <c r="P4" s="34">
        <v>59.64</v>
      </c>
      <c r="Q4" s="34">
        <v>59.07</v>
      </c>
      <c r="R4" s="34">
        <v>60.35</v>
      </c>
      <c r="S4" s="42">
        <v>58.89</v>
      </c>
    </row>
    <row r="5" spans="1:19" x14ac:dyDescent="0.3">
      <c r="A5" s="59">
        <f>A4+1</f>
        <v>3</v>
      </c>
      <c r="B5" s="21" t="s">
        <v>54</v>
      </c>
      <c r="C5" s="24" t="s">
        <v>30</v>
      </c>
      <c r="D5" s="33">
        <v>60.365000000000002</v>
      </c>
      <c r="E5" s="20">
        <f t="shared" si="0"/>
        <v>57.63</v>
      </c>
      <c r="F5" s="41">
        <v>61.25</v>
      </c>
      <c r="G5" s="34">
        <v>59.69</v>
      </c>
      <c r="H5" s="34">
        <v>60.32</v>
      </c>
      <c r="I5" s="34">
        <v>57.63</v>
      </c>
      <c r="J5" s="34">
        <v>65.760000000000005</v>
      </c>
      <c r="K5" s="34">
        <v>60.56</v>
      </c>
      <c r="L5" s="34">
        <v>62.35</v>
      </c>
      <c r="M5" s="34">
        <v>61.14</v>
      </c>
      <c r="N5" s="34">
        <v>61.58</v>
      </c>
      <c r="O5" s="34">
        <v>58.83</v>
      </c>
      <c r="P5" s="34">
        <v>60.52</v>
      </c>
      <c r="Q5" s="34">
        <v>62.91</v>
      </c>
      <c r="R5" s="34">
        <v>58.1</v>
      </c>
      <c r="S5" s="42">
        <v>62.41</v>
      </c>
    </row>
    <row r="6" spans="1:19" x14ac:dyDescent="0.3">
      <c r="A6" s="40">
        <f t="shared" ref="A6:A47" si="1">A5+1</f>
        <v>4</v>
      </c>
      <c r="B6" s="21" t="s">
        <v>45</v>
      </c>
      <c r="C6" s="24" t="s">
        <v>6</v>
      </c>
      <c r="D6" s="33">
        <v>61.266666666666673</v>
      </c>
      <c r="E6" s="20">
        <f t="shared" si="0"/>
        <v>58.26</v>
      </c>
      <c r="F6" s="41">
        <v>200</v>
      </c>
      <c r="G6" s="34">
        <v>60.17</v>
      </c>
      <c r="H6" s="34">
        <v>59.38</v>
      </c>
      <c r="I6" s="34">
        <v>58.26</v>
      </c>
      <c r="J6" s="34">
        <v>59.78</v>
      </c>
      <c r="K6" s="34">
        <v>62.38</v>
      </c>
      <c r="L6" s="34">
        <v>60.8</v>
      </c>
      <c r="M6" s="34">
        <v>60.87</v>
      </c>
      <c r="N6" s="34">
        <v>61.21</v>
      </c>
      <c r="O6" s="34">
        <v>64.3</v>
      </c>
      <c r="P6" s="34">
        <v>200</v>
      </c>
      <c r="Q6" s="34">
        <v>61.07</v>
      </c>
      <c r="R6" s="34">
        <v>62.97</v>
      </c>
      <c r="S6" s="42">
        <v>64.010000000000005</v>
      </c>
    </row>
    <row r="7" spans="1:19" x14ac:dyDescent="0.3">
      <c r="A7" s="9">
        <f t="shared" si="1"/>
        <v>5</v>
      </c>
      <c r="B7" s="21" t="s">
        <v>83</v>
      </c>
      <c r="C7" s="24" t="s">
        <v>13</v>
      </c>
      <c r="D7" s="33">
        <v>62.724166666666669</v>
      </c>
      <c r="E7" s="20">
        <f t="shared" si="0"/>
        <v>59.35</v>
      </c>
      <c r="F7" s="41">
        <v>61.35</v>
      </c>
      <c r="G7" s="34">
        <v>62.08</v>
      </c>
      <c r="H7" s="34">
        <v>63.39</v>
      </c>
      <c r="I7" s="34">
        <v>200</v>
      </c>
      <c r="J7" s="34">
        <v>61.17</v>
      </c>
      <c r="K7" s="34">
        <v>59.35</v>
      </c>
      <c r="L7" s="34">
        <v>62.24</v>
      </c>
      <c r="M7" s="34">
        <v>62.67</v>
      </c>
      <c r="N7" s="34">
        <v>61.56</v>
      </c>
      <c r="O7" s="34">
        <v>200</v>
      </c>
      <c r="P7" s="34">
        <v>64.39</v>
      </c>
      <c r="Q7" s="34">
        <v>64.790000000000006</v>
      </c>
      <c r="R7" s="34">
        <v>63.99</v>
      </c>
      <c r="S7" s="42">
        <v>65.709999999999994</v>
      </c>
    </row>
    <row r="8" spans="1:19" x14ac:dyDescent="0.3">
      <c r="A8" s="9">
        <f t="shared" si="1"/>
        <v>6</v>
      </c>
      <c r="B8" s="21" t="s">
        <v>182</v>
      </c>
      <c r="C8" s="24" t="s">
        <v>7</v>
      </c>
      <c r="D8" s="33">
        <v>62.794999999999995</v>
      </c>
      <c r="E8" s="20">
        <f t="shared" si="0"/>
        <v>60.09</v>
      </c>
      <c r="F8" s="41">
        <v>62.82</v>
      </c>
      <c r="G8" s="34">
        <v>60.64</v>
      </c>
      <c r="H8" s="34">
        <v>64.77</v>
      </c>
      <c r="I8" s="34">
        <v>61.91</v>
      </c>
      <c r="J8" s="34">
        <v>61.62</v>
      </c>
      <c r="K8" s="34">
        <v>65.81</v>
      </c>
      <c r="L8" s="34">
        <v>63.03</v>
      </c>
      <c r="M8" s="34">
        <v>62.07</v>
      </c>
      <c r="N8" s="34">
        <v>63.13</v>
      </c>
      <c r="O8" s="34">
        <v>64.569999999999993</v>
      </c>
      <c r="P8" s="34">
        <v>63.22</v>
      </c>
      <c r="Q8" s="34">
        <v>60.09</v>
      </c>
      <c r="R8" s="34">
        <v>65.67</v>
      </c>
      <c r="S8" s="42">
        <v>200</v>
      </c>
    </row>
    <row r="9" spans="1:19" x14ac:dyDescent="0.3">
      <c r="A9" s="9">
        <f t="shared" si="1"/>
        <v>7</v>
      </c>
      <c r="B9" s="21" t="s">
        <v>177</v>
      </c>
      <c r="C9" s="24" t="s">
        <v>163</v>
      </c>
      <c r="D9" s="33">
        <v>64.325000000000003</v>
      </c>
      <c r="E9" s="20">
        <f t="shared" si="0"/>
        <v>61.82</v>
      </c>
      <c r="F9" s="41">
        <v>67.64</v>
      </c>
      <c r="G9" s="34">
        <v>69.099999999999994</v>
      </c>
      <c r="H9" s="34">
        <v>63.55</v>
      </c>
      <c r="I9" s="34">
        <v>62.25</v>
      </c>
      <c r="J9" s="34">
        <v>61.82</v>
      </c>
      <c r="K9" s="34">
        <v>62.75</v>
      </c>
      <c r="L9" s="34">
        <v>63.68</v>
      </c>
      <c r="M9" s="34">
        <v>64.760000000000005</v>
      </c>
      <c r="N9" s="34">
        <v>64.61</v>
      </c>
      <c r="O9" s="34">
        <v>67.849999999999994</v>
      </c>
      <c r="P9" s="34">
        <v>64.44</v>
      </c>
      <c r="Q9" s="34">
        <v>62.22</v>
      </c>
      <c r="R9" s="34">
        <v>200</v>
      </c>
      <c r="S9" s="42">
        <v>66.33</v>
      </c>
    </row>
    <row r="10" spans="1:19" x14ac:dyDescent="0.3">
      <c r="A10" s="9">
        <f t="shared" si="1"/>
        <v>8</v>
      </c>
      <c r="B10" s="21" t="s">
        <v>122</v>
      </c>
      <c r="C10" s="24" t="s">
        <v>13</v>
      </c>
      <c r="D10" s="33">
        <v>64.953333333333333</v>
      </c>
      <c r="E10" s="20">
        <f t="shared" si="0"/>
        <v>62.79</v>
      </c>
      <c r="F10" s="41">
        <v>71.98</v>
      </c>
      <c r="G10" s="34">
        <v>62.79</v>
      </c>
      <c r="H10" s="34">
        <v>67.8</v>
      </c>
      <c r="I10" s="34">
        <v>67.709999999999994</v>
      </c>
      <c r="J10" s="34">
        <v>63.2</v>
      </c>
      <c r="K10" s="34">
        <v>67.569999999999993</v>
      </c>
      <c r="L10" s="34">
        <v>64.5</v>
      </c>
      <c r="M10" s="34">
        <v>63.34</v>
      </c>
      <c r="N10" s="34">
        <v>63.67</v>
      </c>
      <c r="O10" s="34">
        <v>63.55</v>
      </c>
      <c r="P10" s="34">
        <v>63.39</v>
      </c>
      <c r="Q10" s="34">
        <v>66.23</v>
      </c>
      <c r="R10" s="34">
        <v>65.69</v>
      </c>
      <c r="S10" s="42">
        <v>200</v>
      </c>
    </row>
    <row r="11" spans="1:19" x14ac:dyDescent="0.3">
      <c r="A11" s="9">
        <f t="shared" si="1"/>
        <v>9</v>
      </c>
      <c r="B11" s="21" t="s">
        <v>187</v>
      </c>
      <c r="C11" s="24" t="s">
        <v>9</v>
      </c>
      <c r="D11" s="33">
        <v>65.285833333333329</v>
      </c>
      <c r="E11" s="20">
        <f t="shared" si="0"/>
        <v>62.58</v>
      </c>
      <c r="F11" s="41">
        <v>70.98</v>
      </c>
      <c r="G11" s="34">
        <v>64.319999999999993</v>
      </c>
      <c r="H11" s="34">
        <v>65.22</v>
      </c>
      <c r="I11" s="34">
        <v>63.53</v>
      </c>
      <c r="J11" s="34">
        <v>62.58</v>
      </c>
      <c r="K11" s="34">
        <v>66.73</v>
      </c>
      <c r="L11" s="34">
        <v>66.88</v>
      </c>
      <c r="M11" s="34">
        <v>63.65</v>
      </c>
      <c r="N11" s="34">
        <v>66.25</v>
      </c>
      <c r="O11" s="34">
        <v>71.849999999999994</v>
      </c>
      <c r="P11" s="34">
        <v>67.63</v>
      </c>
      <c r="Q11" s="34">
        <v>64.53</v>
      </c>
      <c r="R11" s="34">
        <v>66.540000000000006</v>
      </c>
      <c r="S11" s="42">
        <v>65.569999999999993</v>
      </c>
    </row>
    <row r="12" spans="1:19" x14ac:dyDescent="0.3">
      <c r="A12" s="9">
        <f t="shared" si="1"/>
        <v>10</v>
      </c>
      <c r="B12" s="21" t="s">
        <v>223</v>
      </c>
      <c r="C12" s="24" t="s">
        <v>7</v>
      </c>
      <c r="D12" s="33">
        <v>65.318333333333342</v>
      </c>
      <c r="E12" s="20">
        <f t="shared" si="0"/>
        <v>61.51</v>
      </c>
      <c r="F12" s="41">
        <v>75.5</v>
      </c>
      <c r="G12" s="34">
        <v>200</v>
      </c>
      <c r="H12" s="34">
        <v>62.85</v>
      </c>
      <c r="I12" s="34">
        <v>61.51</v>
      </c>
      <c r="J12" s="34">
        <v>61.74</v>
      </c>
      <c r="K12" s="34">
        <v>63.92</v>
      </c>
      <c r="L12" s="34">
        <v>68.069999999999993</v>
      </c>
      <c r="M12" s="34">
        <v>64.540000000000006</v>
      </c>
      <c r="N12" s="34">
        <v>68.260000000000005</v>
      </c>
      <c r="O12" s="34">
        <v>62.39</v>
      </c>
      <c r="P12" s="34">
        <v>62.83</v>
      </c>
      <c r="Q12" s="34">
        <v>65.97</v>
      </c>
      <c r="R12" s="34">
        <v>66.239999999999995</v>
      </c>
      <c r="S12" s="42">
        <v>200</v>
      </c>
    </row>
    <row r="13" spans="1:19" x14ac:dyDescent="0.3">
      <c r="A13" s="9">
        <f t="shared" si="1"/>
        <v>11</v>
      </c>
      <c r="B13" s="21" t="s">
        <v>53</v>
      </c>
      <c r="C13" s="24" t="s">
        <v>12</v>
      </c>
      <c r="D13" s="33">
        <v>65.416666666666671</v>
      </c>
      <c r="E13" s="20">
        <f t="shared" si="0"/>
        <v>63.51</v>
      </c>
      <c r="F13" s="41">
        <v>65.67</v>
      </c>
      <c r="G13" s="34">
        <v>64.66</v>
      </c>
      <c r="H13" s="34">
        <v>69.989999999999995</v>
      </c>
      <c r="I13" s="34">
        <v>64.36</v>
      </c>
      <c r="J13" s="34">
        <v>63.51</v>
      </c>
      <c r="K13" s="34">
        <v>66.55</v>
      </c>
      <c r="L13" s="34">
        <v>65.849999999999994</v>
      </c>
      <c r="M13" s="34">
        <v>66</v>
      </c>
      <c r="N13" s="34">
        <v>64.75</v>
      </c>
      <c r="O13" s="34">
        <v>64.22</v>
      </c>
      <c r="P13" s="34">
        <v>69.98</v>
      </c>
      <c r="Q13" s="34">
        <v>65.42</v>
      </c>
      <c r="R13" s="34">
        <v>69.319999999999993</v>
      </c>
      <c r="S13" s="42">
        <v>64.69</v>
      </c>
    </row>
    <row r="14" spans="1:19" x14ac:dyDescent="0.3">
      <c r="A14" s="9">
        <f t="shared" si="1"/>
        <v>12</v>
      </c>
      <c r="B14" s="21" t="s">
        <v>61</v>
      </c>
      <c r="C14" s="24" t="s">
        <v>31</v>
      </c>
      <c r="D14" s="33">
        <v>66.060833333333335</v>
      </c>
      <c r="E14" s="20">
        <f t="shared" si="0"/>
        <v>63.28</v>
      </c>
      <c r="F14" s="41">
        <v>69.959999999999994</v>
      </c>
      <c r="G14" s="34">
        <v>63.86</v>
      </c>
      <c r="H14" s="34">
        <v>65.55</v>
      </c>
      <c r="I14" s="34">
        <v>71.22</v>
      </c>
      <c r="J14" s="34">
        <v>68.14</v>
      </c>
      <c r="K14" s="34">
        <v>71.58</v>
      </c>
      <c r="L14" s="34">
        <v>68.599999999999994</v>
      </c>
      <c r="M14" s="34">
        <v>63.85</v>
      </c>
      <c r="N14" s="34">
        <v>63.28</v>
      </c>
      <c r="O14" s="34">
        <v>64.290000000000006</v>
      </c>
      <c r="P14" s="34">
        <v>65.099999999999994</v>
      </c>
      <c r="Q14" s="34">
        <v>67.66</v>
      </c>
      <c r="R14" s="34">
        <v>67.459999999999994</v>
      </c>
      <c r="S14" s="42">
        <v>64.98</v>
      </c>
    </row>
    <row r="15" spans="1:19" x14ac:dyDescent="0.3">
      <c r="A15" s="9">
        <f t="shared" si="1"/>
        <v>13</v>
      </c>
      <c r="B15" s="21" t="s">
        <v>206</v>
      </c>
      <c r="C15" s="24" t="s">
        <v>10</v>
      </c>
      <c r="D15" s="33">
        <v>66.476666666666674</v>
      </c>
      <c r="E15" s="20">
        <f t="shared" si="0"/>
        <v>64.709999999999994</v>
      </c>
      <c r="F15" s="41">
        <v>66.56</v>
      </c>
      <c r="G15" s="34">
        <v>66.23</v>
      </c>
      <c r="H15" s="34">
        <v>66.7</v>
      </c>
      <c r="I15" s="34">
        <v>67.150000000000006</v>
      </c>
      <c r="J15" s="34">
        <v>64.709999999999994</v>
      </c>
      <c r="K15" s="34">
        <v>68.39</v>
      </c>
      <c r="L15" s="34">
        <v>68.930000000000007</v>
      </c>
      <c r="M15" s="34">
        <v>66.48</v>
      </c>
      <c r="N15" s="34">
        <v>67.77</v>
      </c>
      <c r="O15" s="34">
        <v>69.069999999999993</v>
      </c>
      <c r="P15" s="34">
        <v>65.53</v>
      </c>
      <c r="Q15" s="34">
        <v>65.67</v>
      </c>
      <c r="R15" s="34">
        <v>64.98</v>
      </c>
      <c r="S15" s="42">
        <v>67.55</v>
      </c>
    </row>
    <row r="16" spans="1:19" x14ac:dyDescent="0.3">
      <c r="A16" s="9">
        <f t="shared" si="1"/>
        <v>14</v>
      </c>
      <c r="B16" s="21" t="s">
        <v>186</v>
      </c>
      <c r="C16" s="24" t="s">
        <v>11</v>
      </c>
      <c r="D16" s="33">
        <v>67.605833333333337</v>
      </c>
      <c r="E16" s="20">
        <f t="shared" si="0"/>
        <v>62.49</v>
      </c>
      <c r="F16" s="41">
        <v>71.41</v>
      </c>
      <c r="G16" s="34">
        <v>66.66</v>
      </c>
      <c r="H16" s="34">
        <v>65.23</v>
      </c>
      <c r="I16" s="34">
        <v>62.49</v>
      </c>
      <c r="J16" s="34">
        <v>70.459999999999994</v>
      </c>
      <c r="K16" s="34">
        <v>70.8</v>
      </c>
      <c r="L16" s="34">
        <v>67.92</v>
      </c>
      <c r="M16" s="34">
        <v>67.040000000000006</v>
      </c>
      <c r="N16" s="34">
        <v>73.599999999999994</v>
      </c>
      <c r="O16" s="34">
        <v>64.06</v>
      </c>
      <c r="P16" s="34">
        <v>72.83</v>
      </c>
      <c r="Q16" s="34">
        <v>66.12</v>
      </c>
      <c r="R16" s="34">
        <v>66.25</v>
      </c>
      <c r="S16" s="42">
        <v>200</v>
      </c>
    </row>
    <row r="17" spans="1:19" x14ac:dyDescent="0.3">
      <c r="A17" s="9">
        <f t="shared" si="1"/>
        <v>15</v>
      </c>
      <c r="B17" s="21" t="s">
        <v>224</v>
      </c>
      <c r="C17" s="24" t="s">
        <v>9</v>
      </c>
      <c r="D17" s="33">
        <v>68.294166666666669</v>
      </c>
      <c r="E17" s="20">
        <f t="shared" si="0"/>
        <v>62.67</v>
      </c>
      <c r="F17" s="41">
        <v>65.47</v>
      </c>
      <c r="G17" s="34">
        <v>72.56</v>
      </c>
      <c r="H17" s="34">
        <v>66.63</v>
      </c>
      <c r="I17" s="34">
        <v>62.67</v>
      </c>
      <c r="J17" s="34">
        <v>200</v>
      </c>
      <c r="K17" s="34">
        <v>65.91</v>
      </c>
      <c r="L17" s="34">
        <v>69.11</v>
      </c>
      <c r="M17" s="34">
        <v>69.58</v>
      </c>
      <c r="N17" s="34">
        <v>69.989999999999995</v>
      </c>
      <c r="O17" s="34">
        <v>65.849999999999994</v>
      </c>
      <c r="P17" s="34">
        <v>75.260000000000005</v>
      </c>
      <c r="Q17" s="34">
        <v>66.06</v>
      </c>
      <c r="R17" s="34">
        <v>78.87</v>
      </c>
      <c r="S17" s="42">
        <v>70.44</v>
      </c>
    </row>
    <row r="18" spans="1:19" x14ac:dyDescent="0.3">
      <c r="A18" s="9">
        <f t="shared" si="1"/>
        <v>16</v>
      </c>
      <c r="B18" s="21" t="s">
        <v>225</v>
      </c>
      <c r="C18" s="24" t="s">
        <v>11</v>
      </c>
      <c r="D18" s="33">
        <v>68.349166666666676</v>
      </c>
      <c r="E18" s="20">
        <f t="shared" si="0"/>
        <v>63.61</v>
      </c>
      <c r="F18" s="41">
        <v>200</v>
      </c>
      <c r="G18" s="34">
        <v>69.55</v>
      </c>
      <c r="H18" s="34">
        <v>73.739999999999995</v>
      </c>
      <c r="I18" s="34">
        <v>75.02</v>
      </c>
      <c r="J18" s="34">
        <v>200</v>
      </c>
      <c r="K18" s="34">
        <v>65.17</v>
      </c>
      <c r="L18" s="34">
        <v>63.61</v>
      </c>
      <c r="M18" s="34">
        <v>66.34</v>
      </c>
      <c r="N18" s="34">
        <v>67.66</v>
      </c>
      <c r="O18" s="34">
        <v>65.61</v>
      </c>
      <c r="P18" s="34">
        <v>65.540000000000006</v>
      </c>
      <c r="Q18" s="34">
        <v>67.989999999999995</v>
      </c>
      <c r="R18" s="34">
        <v>68.959999999999994</v>
      </c>
      <c r="S18" s="42">
        <v>71</v>
      </c>
    </row>
    <row r="19" spans="1:19" x14ac:dyDescent="0.3">
      <c r="A19" s="9">
        <f t="shared" si="1"/>
        <v>17</v>
      </c>
      <c r="B19" s="21" t="s">
        <v>239</v>
      </c>
      <c r="C19" s="24" t="s">
        <v>31</v>
      </c>
      <c r="D19" s="33">
        <v>68.410833333333329</v>
      </c>
      <c r="E19" s="20">
        <f t="shared" si="0"/>
        <v>62.85</v>
      </c>
      <c r="F19" s="41">
        <v>70.540000000000006</v>
      </c>
      <c r="G19" s="34">
        <v>66.23</v>
      </c>
      <c r="H19" s="34">
        <v>66.400000000000006</v>
      </c>
      <c r="I19" s="34">
        <v>200</v>
      </c>
      <c r="J19" s="34">
        <v>72.69</v>
      </c>
      <c r="K19" s="34">
        <v>72.83</v>
      </c>
      <c r="L19" s="34">
        <v>83.62</v>
      </c>
      <c r="M19" s="34">
        <v>67.040000000000006</v>
      </c>
      <c r="N19" s="34">
        <v>63.96</v>
      </c>
      <c r="O19" s="34">
        <v>71.55</v>
      </c>
      <c r="P19" s="34" t="s">
        <v>395</v>
      </c>
      <c r="Q19" s="34">
        <v>65</v>
      </c>
      <c r="R19" s="34">
        <v>70.58</v>
      </c>
      <c r="S19" s="42">
        <v>62.85</v>
      </c>
    </row>
    <row r="20" spans="1:19" x14ac:dyDescent="0.3">
      <c r="A20" s="9">
        <f t="shared" si="1"/>
        <v>18</v>
      </c>
      <c r="B20" s="21" t="s">
        <v>188</v>
      </c>
      <c r="C20" s="24" t="s">
        <v>38</v>
      </c>
      <c r="D20" s="33">
        <v>69.192499999999995</v>
      </c>
      <c r="E20" s="20">
        <f t="shared" si="0"/>
        <v>65.72</v>
      </c>
      <c r="F20" s="41">
        <v>66.09</v>
      </c>
      <c r="G20" s="34">
        <v>72.05</v>
      </c>
      <c r="H20" s="34">
        <v>73.84</v>
      </c>
      <c r="I20" s="34">
        <v>70.64</v>
      </c>
      <c r="J20" s="34">
        <v>66.41</v>
      </c>
      <c r="K20" s="34">
        <v>68.150000000000006</v>
      </c>
      <c r="L20" s="34">
        <v>72.89</v>
      </c>
      <c r="M20" s="34">
        <v>73.930000000000007</v>
      </c>
      <c r="N20" s="34">
        <v>70.09</v>
      </c>
      <c r="O20" s="34">
        <v>70.239999999999995</v>
      </c>
      <c r="P20" s="34">
        <v>67.31</v>
      </c>
      <c r="Q20" s="34" t="s">
        <v>394</v>
      </c>
      <c r="R20" s="34">
        <v>65.72</v>
      </c>
      <c r="S20" s="42">
        <v>66.88</v>
      </c>
    </row>
    <row r="21" spans="1:19" x14ac:dyDescent="0.3">
      <c r="A21" s="9">
        <f t="shared" si="1"/>
        <v>19</v>
      </c>
      <c r="B21" s="21" t="s">
        <v>189</v>
      </c>
      <c r="C21" s="24" t="s">
        <v>37</v>
      </c>
      <c r="D21" s="33">
        <v>70.105833333333337</v>
      </c>
      <c r="E21" s="20">
        <f t="shared" si="0"/>
        <v>65.540000000000006</v>
      </c>
      <c r="F21" s="41">
        <v>73.959999999999994</v>
      </c>
      <c r="G21" s="34">
        <v>68.459999999999994</v>
      </c>
      <c r="H21" s="34">
        <v>65.540000000000006</v>
      </c>
      <c r="I21" s="34">
        <v>71.78</v>
      </c>
      <c r="J21" s="34">
        <v>66.84</v>
      </c>
      <c r="K21" s="34">
        <v>69.680000000000007</v>
      </c>
      <c r="L21" s="34">
        <v>72.069999999999993</v>
      </c>
      <c r="M21" s="34">
        <v>71.069999999999993</v>
      </c>
      <c r="N21" s="34">
        <v>75.099999999999994</v>
      </c>
      <c r="O21" s="34">
        <v>72.48</v>
      </c>
      <c r="P21" s="34">
        <v>70.05</v>
      </c>
      <c r="Q21" s="34">
        <v>68.06</v>
      </c>
      <c r="R21" s="34">
        <v>200</v>
      </c>
      <c r="S21" s="42">
        <v>71.28</v>
      </c>
    </row>
    <row r="22" spans="1:19" x14ac:dyDescent="0.3">
      <c r="A22" s="9">
        <f t="shared" si="1"/>
        <v>20</v>
      </c>
      <c r="B22" s="21" t="s">
        <v>124</v>
      </c>
      <c r="C22" s="24" t="s">
        <v>9</v>
      </c>
      <c r="D22" s="33">
        <v>71.022499999999994</v>
      </c>
      <c r="E22" s="20">
        <f t="shared" si="0"/>
        <v>63.87</v>
      </c>
      <c r="F22" s="41">
        <v>70.89</v>
      </c>
      <c r="G22" s="34">
        <v>66.83</v>
      </c>
      <c r="H22" s="34">
        <v>73.44</v>
      </c>
      <c r="I22" s="34">
        <v>66.64</v>
      </c>
      <c r="J22" s="34">
        <v>63.87</v>
      </c>
      <c r="K22" s="34">
        <v>67.040000000000006</v>
      </c>
      <c r="L22" s="34">
        <v>76.010000000000005</v>
      </c>
      <c r="M22" s="34" t="s">
        <v>394</v>
      </c>
      <c r="N22" s="34">
        <v>76.63</v>
      </c>
      <c r="O22" s="34">
        <v>68.72</v>
      </c>
      <c r="P22" s="34" t="s">
        <v>394</v>
      </c>
      <c r="Q22" s="34">
        <v>73.62</v>
      </c>
      <c r="R22" s="34">
        <v>71.03</v>
      </c>
      <c r="S22" s="42">
        <v>77.55</v>
      </c>
    </row>
    <row r="23" spans="1:19" x14ac:dyDescent="0.3">
      <c r="A23" s="9">
        <f t="shared" si="1"/>
        <v>21</v>
      </c>
      <c r="B23" s="21" t="s">
        <v>214</v>
      </c>
      <c r="C23" s="24" t="s">
        <v>11</v>
      </c>
      <c r="D23" s="33">
        <v>71.535833333333329</v>
      </c>
      <c r="E23" s="20">
        <f t="shared" si="0"/>
        <v>66.650000000000006</v>
      </c>
      <c r="F23" s="41">
        <v>71.47</v>
      </c>
      <c r="G23" s="34">
        <v>76.239999999999995</v>
      </c>
      <c r="H23" s="34">
        <v>71.81</v>
      </c>
      <c r="I23" s="34">
        <v>66.650000000000006</v>
      </c>
      <c r="J23" s="34">
        <v>71.72</v>
      </c>
      <c r="K23" s="34">
        <v>71.25</v>
      </c>
      <c r="L23" s="34" t="s">
        <v>394</v>
      </c>
      <c r="M23" s="34">
        <v>70.62</v>
      </c>
      <c r="N23" s="34">
        <v>68.16</v>
      </c>
      <c r="O23" s="34">
        <v>200</v>
      </c>
      <c r="P23" s="34">
        <v>73.83</v>
      </c>
      <c r="Q23" s="34">
        <v>69.31</v>
      </c>
      <c r="R23" s="34">
        <v>71.47</v>
      </c>
      <c r="S23" s="42">
        <v>75.900000000000006</v>
      </c>
    </row>
    <row r="24" spans="1:19" x14ac:dyDescent="0.3">
      <c r="A24" s="9">
        <f t="shared" si="1"/>
        <v>22</v>
      </c>
      <c r="B24" s="21" t="s">
        <v>155</v>
      </c>
      <c r="C24" s="24" t="s">
        <v>37</v>
      </c>
      <c r="D24" s="33">
        <v>73.965000000000003</v>
      </c>
      <c r="E24" s="20">
        <f t="shared" si="0"/>
        <v>64.63</v>
      </c>
      <c r="F24" s="41">
        <v>200</v>
      </c>
      <c r="G24" s="34">
        <v>64.63</v>
      </c>
      <c r="H24" s="34">
        <v>66.430000000000007</v>
      </c>
      <c r="I24" s="34">
        <v>200</v>
      </c>
      <c r="J24" s="34">
        <v>75.599999999999994</v>
      </c>
      <c r="K24" s="34">
        <v>78.069999999999993</v>
      </c>
      <c r="L24" s="34">
        <v>74.239999999999995</v>
      </c>
      <c r="M24" s="34">
        <v>74.77</v>
      </c>
      <c r="N24" s="34">
        <v>76.56</v>
      </c>
      <c r="O24" s="34">
        <v>72.39</v>
      </c>
      <c r="P24" s="34">
        <v>83.97</v>
      </c>
      <c r="Q24" s="34">
        <v>72.52</v>
      </c>
      <c r="R24" s="34">
        <v>76.150000000000006</v>
      </c>
      <c r="S24" s="42">
        <v>72.25</v>
      </c>
    </row>
    <row r="25" spans="1:19" x14ac:dyDescent="0.3">
      <c r="A25" s="9">
        <f t="shared" si="1"/>
        <v>23</v>
      </c>
      <c r="B25" s="21" t="s">
        <v>226</v>
      </c>
      <c r="C25" s="24" t="s">
        <v>38</v>
      </c>
      <c r="D25" s="33">
        <v>74.277500000000003</v>
      </c>
      <c r="E25" s="20">
        <f t="shared" si="0"/>
        <v>68.25</v>
      </c>
      <c r="F25" s="41">
        <v>71.7</v>
      </c>
      <c r="G25" s="34">
        <v>71.430000000000007</v>
      </c>
      <c r="H25" s="34">
        <v>200</v>
      </c>
      <c r="I25" s="34">
        <v>72.489999999999995</v>
      </c>
      <c r="J25" s="34">
        <v>200</v>
      </c>
      <c r="K25" s="34">
        <v>72.39</v>
      </c>
      <c r="L25" s="34">
        <v>68.56</v>
      </c>
      <c r="M25" s="34">
        <v>83.47</v>
      </c>
      <c r="N25" s="34">
        <v>77.42</v>
      </c>
      <c r="O25" s="34">
        <v>68.25</v>
      </c>
      <c r="P25" s="34">
        <v>76.239999999999995</v>
      </c>
      <c r="Q25" s="34">
        <v>70.959999999999994</v>
      </c>
      <c r="R25" s="34">
        <v>88.24</v>
      </c>
      <c r="S25" s="42">
        <v>70.180000000000007</v>
      </c>
    </row>
    <row r="26" spans="1:19" x14ac:dyDescent="0.3">
      <c r="A26" s="9">
        <f t="shared" si="1"/>
        <v>24</v>
      </c>
      <c r="B26" s="21" t="s">
        <v>209</v>
      </c>
      <c r="C26" s="24" t="s">
        <v>12</v>
      </c>
      <c r="D26" s="33">
        <v>78.204999999999998</v>
      </c>
      <c r="E26" s="20">
        <f t="shared" si="0"/>
        <v>61.68</v>
      </c>
      <c r="F26" s="41">
        <v>62.22</v>
      </c>
      <c r="G26" s="34">
        <v>61.68</v>
      </c>
      <c r="H26" s="34">
        <v>67.540000000000006</v>
      </c>
      <c r="I26" s="34">
        <v>71.66</v>
      </c>
      <c r="J26" s="34">
        <v>65.010000000000005</v>
      </c>
      <c r="K26" s="34">
        <v>64.510000000000005</v>
      </c>
      <c r="L26" s="34">
        <v>64.92</v>
      </c>
      <c r="M26" s="34">
        <v>69.7</v>
      </c>
      <c r="N26" s="34">
        <v>67.66</v>
      </c>
      <c r="O26" s="34">
        <v>71.48</v>
      </c>
      <c r="P26" s="34">
        <v>200</v>
      </c>
      <c r="Q26" s="34">
        <v>200</v>
      </c>
      <c r="R26" s="34">
        <v>200</v>
      </c>
      <c r="S26" s="42">
        <v>72.08</v>
      </c>
    </row>
    <row r="27" spans="1:19" x14ac:dyDescent="0.3">
      <c r="A27" s="9">
        <f t="shared" si="1"/>
        <v>25</v>
      </c>
      <c r="B27" s="21" t="s">
        <v>176</v>
      </c>
      <c r="C27" s="24" t="s">
        <v>165</v>
      </c>
      <c r="D27" s="33">
        <v>78.81583333333333</v>
      </c>
      <c r="E27" s="20">
        <f t="shared" si="0"/>
        <v>63.35</v>
      </c>
      <c r="F27" s="41">
        <v>63.35</v>
      </c>
      <c r="G27" s="34">
        <v>64.72</v>
      </c>
      <c r="H27" s="34">
        <v>67.22</v>
      </c>
      <c r="I27" s="34">
        <v>200</v>
      </c>
      <c r="J27" s="34">
        <v>200</v>
      </c>
      <c r="K27" s="34">
        <v>67.84</v>
      </c>
      <c r="L27" s="34">
        <v>67.88</v>
      </c>
      <c r="M27" s="34">
        <v>68.89</v>
      </c>
      <c r="N27" s="34">
        <v>64.61</v>
      </c>
      <c r="O27" s="34">
        <v>70.52</v>
      </c>
      <c r="P27" s="34">
        <v>200</v>
      </c>
      <c r="Q27" s="34">
        <v>69.3</v>
      </c>
      <c r="R27" s="34">
        <v>73.010000000000005</v>
      </c>
      <c r="S27" s="42">
        <v>68.45</v>
      </c>
    </row>
    <row r="28" spans="1:19" x14ac:dyDescent="0.3">
      <c r="A28" s="9">
        <f t="shared" si="1"/>
        <v>26</v>
      </c>
      <c r="B28" s="21" t="s">
        <v>158</v>
      </c>
      <c r="C28" s="24" t="s">
        <v>33</v>
      </c>
      <c r="D28" s="33">
        <v>80.182500000000005</v>
      </c>
      <c r="E28" s="20">
        <f t="shared" si="0"/>
        <v>65.81</v>
      </c>
      <c r="F28" s="41">
        <v>200</v>
      </c>
      <c r="G28" s="34">
        <v>83.17</v>
      </c>
      <c r="H28" s="34">
        <v>200</v>
      </c>
      <c r="I28" s="34">
        <v>65.81</v>
      </c>
      <c r="J28" s="34">
        <v>65.97</v>
      </c>
      <c r="K28" s="34">
        <v>67.489999999999995</v>
      </c>
      <c r="L28" s="34">
        <v>66.62</v>
      </c>
      <c r="M28" s="34">
        <v>67.400000000000006</v>
      </c>
      <c r="N28" s="34">
        <v>70.569999999999993</v>
      </c>
      <c r="O28" s="34">
        <v>69.47</v>
      </c>
      <c r="P28" s="34">
        <v>69.33</v>
      </c>
      <c r="Q28" s="34">
        <v>68.06</v>
      </c>
      <c r="R28" s="34">
        <v>200</v>
      </c>
      <c r="S28" s="42">
        <v>68.3</v>
      </c>
    </row>
    <row r="29" spans="1:19" x14ac:dyDescent="0.3">
      <c r="A29" s="9">
        <f t="shared" si="1"/>
        <v>27</v>
      </c>
      <c r="B29" s="21" t="s">
        <v>227</v>
      </c>
      <c r="C29" s="24" t="s">
        <v>12</v>
      </c>
      <c r="D29" s="33">
        <v>80.87166666666667</v>
      </c>
      <c r="E29" s="20">
        <f t="shared" si="0"/>
        <v>62.84</v>
      </c>
      <c r="F29" s="41">
        <v>200</v>
      </c>
      <c r="G29" s="34">
        <v>70.55</v>
      </c>
      <c r="H29" s="34">
        <v>62.84</v>
      </c>
      <c r="I29" s="34">
        <v>76.52</v>
      </c>
      <c r="J29" s="34">
        <v>200</v>
      </c>
      <c r="K29" s="34">
        <v>71.75</v>
      </c>
      <c r="L29" s="34">
        <v>70.61</v>
      </c>
      <c r="M29" s="34">
        <v>74.290000000000006</v>
      </c>
      <c r="N29" s="34">
        <v>69.78</v>
      </c>
      <c r="O29" s="34">
        <v>71.55</v>
      </c>
      <c r="P29" s="34">
        <v>68.13</v>
      </c>
      <c r="Q29" s="34">
        <v>66.94</v>
      </c>
      <c r="R29" s="34">
        <v>67.5</v>
      </c>
      <c r="S29" s="42">
        <v>200</v>
      </c>
    </row>
    <row r="30" spans="1:19" x14ac:dyDescent="0.3">
      <c r="A30" s="9">
        <f t="shared" si="1"/>
        <v>28</v>
      </c>
      <c r="B30" s="21" t="s">
        <v>183</v>
      </c>
      <c r="C30" s="24" t="s">
        <v>10</v>
      </c>
      <c r="D30" s="33">
        <v>81.278333333333336</v>
      </c>
      <c r="E30" s="20">
        <f t="shared" si="0"/>
        <v>65.61</v>
      </c>
      <c r="F30" s="41">
        <v>65.61</v>
      </c>
      <c r="G30" s="34">
        <v>69.819999999999993</v>
      </c>
      <c r="H30" s="34">
        <v>71.19</v>
      </c>
      <c r="I30" s="34">
        <v>78.27</v>
      </c>
      <c r="J30" s="34">
        <v>70.8</v>
      </c>
      <c r="K30" s="34">
        <v>69.239999999999995</v>
      </c>
      <c r="L30" s="34">
        <v>68.14</v>
      </c>
      <c r="M30" s="34">
        <v>70.95</v>
      </c>
      <c r="N30" s="34">
        <v>74.540000000000006</v>
      </c>
      <c r="O30" s="34">
        <v>200</v>
      </c>
      <c r="P30" s="34">
        <v>200</v>
      </c>
      <c r="Q30" s="34">
        <v>200</v>
      </c>
      <c r="R30" s="34">
        <v>68.650000000000006</v>
      </c>
      <c r="S30" s="42">
        <v>68.13</v>
      </c>
    </row>
    <row r="31" spans="1:19" x14ac:dyDescent="0.3">
      <c r="A31" s="9">
        <f t="shared" si="1"/>
        <v>29</v>
      </c>
      <c r="B31" s="21" t="s">
        <v>228</v>
      </c>
      <c r="C31" s="24" t="s">
        <v>10</v>
      </c>
      <c r="D31" s="33">
        <v>83.259166666666673</v>
      </c>
      <c r="E31" s="20">
        <f t="shared" si="0"/>
        <v>69.14</v>
      </c>
      <c r="F31" s="41">
        <v>70.11</v>
      </c>
      <c r="G31" s="34">
        <v>200</v>
      </c>
      <c r="H31" s="34">
        <v>69.14</v>
      </c>
      <c r="I31" s="34">
        <v>73.349999999999994</v>
      </c>
      <c r="J31" s="34">
        <v>77.63</v>
      </c>
      <c r="K31" s="34">
        <v>72.3</v>
      </c>
      <c r="L31" s="34">
        <v>77.77</v>
      </c>
      <c r="M31" s="34">
        <v>71.11</v>
      </c>
      <c r="N31" s="34">
        <v>69.819999999999993</v>
      </c>
      <c r="O31" s="34">
        <v>69.28</v>
      </c>
      <c r="P31" s="34">
        <v>72.48</v>
      </c>
      <c r="Q31" s="34">
        <v>76.12</v>
      </c>
      <c r="R31" s="34">
        <v>200</v>
      </c>
      <c r="S31" s="42">
        <v>200</v>
      </c>
    </row>
    <row r="32" spans="1:19" x14ac:dyDescent="0.3">
      <c r="A32" s="9">
        <f t="shared" si="1"/>
        <v>30</v>
      </c>
      <c r="B32" s="21" t="s">
        <v>229</v>
      </c>
      <c r="C32" s="24" t="s">
        <v>6</v>
      </c>
      <c r="D32" s="33">
        <v>85.415833333333339</v>
      </c>
      <c r="E32" s="20">
        <f t="shared" si="0"/>
        <v>59.57</v>
      </c>
      <c r="F32" s="21">
        <v>68.05</v>
      </c>
      <c r="G32" s="22">
        <v>59.95</v>
      </c>
      <c r="H32" s="22">
        <v>59.57</v>
      </c>
      <c r="I32" s="92">
        <v>200</v>
      </c>
      <c r="J32" s="22">
        <v>67.55</v>
      </c>
      <c r="K32" s="22">
        <v>61.98</v>
      </c>
      <c r="L32" s="23">
        <v>62.54</v>
      </c>
      <c r="M32" s="22">
        <v>62.42</v>
      </c>
      <c r="N32" s="92">
        <v>200</v>
      </c>
      <c r="O32" s="22">
        <v>61.91</v>
      </c>
      <c r="P32" s="22">
        <v>61.38</v>
      </c>
      <c r="Q32" s="22">
        <v>59.64</v>
      </c>
      <c r="R32" s="92">
        <v>200</v>
      </c>
      <c r="S32" s="102">
        <v>200</v>
      </c>
    </row>
    <row r="33" spans="1:19" x14ac:dyDescent="0.3">
      <c r="A33" s="9">
        <f t="shared" si="1"/>
        <v>31</v>
      </c>
      <c r="B33" s="21" t="s">
        <v>230</v>
      </c>
      <c r="C33" s="24" t="s">
        <v>222</v>
      </c>
      <c r="D33" s="33">
        <v>86.555833333333339</v>
      </c>
      <c r="E33" s="20">
        <f t="shared" si="0"/>
        <v>69.52</v>
      </c>
      <c r="F33" s="21">
        <v>77.8</v>
      </c>
      <c r="G33" s="22">
        <v>112.53</v>
      </c>
      <c r="H33" s="92">
        <v>200</v>
      </c>
      <c r="I33" s="22">
        <v>74.66</v>
      </c>
      <c r="J33" s="22">
        <v>74.040000000000006</v>
      </c>
      <c r="K33" s="22">
        <v>73.16</v>
      </c>
      <c r="L33" s="94">
        <v>200</v>
      </c>
      <c r="M33" s="22">
        <v>72.31</v>
      </c>
      <c r="N33" s="92">
        <v>200</v>
      </c>
      <c r="O33" s="22">
        <v>70.67</v>
      </c>
      <c r="P33" s="22">
        <v>71.17</v>
      </c>
      <c r="Q33" s="22">
        <v>72.260000000000005</v>
      </c>
      <c r="R33" s="22">
        <v>69.52</v>
      </c>
      <c r="S33" s="24">
        <v>70.55</v>
      </c>
    </row>
    <row r="34" spans="1:19" x14ac:dyDescent="0.3">
      <c r="A34" s="9">
        <f t="shared" si="1"/>
        <v>32</v>
      </c>
      <c r="B34" s="21" t="s">
        <v>175</v>
      </c>
      <c r="C34" s="24" t="s">
        <v>37</v>
      </c>
      <c r="D34" s="33">
        <v>89.036666666666676</v>
      </c>
      <c r="E34" s="20">
        <f t="shared" si="0"/>
        <v>63.16</v>
      </c>
      <c r="F34" s="21">
        <v>65.19</v>
      </c>
      <c r="G34" s="92">
        <v>200</v>
      </c>
      <c r="H34" s="22">
        <v>64.66</v>
      </c>
      <c r="I34" s="22">
        <v>63.16</v>
      </c>
      <c r="J34" s="22">
        <v>63.88</v>
      </c>
      <c r="K34" s="22">
        <v>63.76</v>
      </c>
      <c r="L34" s="23">
        <v>70.23</v>
      </c>
      <c r="M34" s="92">
        <v>200</v>
      </c>
      <c r="N34" s="22">
        <v>70.94</v>
      </c>
      <c r="O34" s="22">
        <v>70.81</v>
      </c>
      <c r="P34" s="22">
        <v>64.77</v>
      </c>
      <c r="Q34" s="92">
        <v>200</v>
      </c>
      <c r="R34" s="22">
        <v>200</v>
      </c>
      <c r="S34" s="24">
        <v>71.040000000000006</v>
      </c>
    </row>
    <row r="35" spans="1:19" x14ac:dyDescent="0.3">
      <c r="A35" s="9">
        <f t="shared" si="1"/>
        <v>33</v>
      </c>
      <c r="B35" s="21" t="s">
        <v>168</v>
      </c>
      <c r="C35" s="24" t="s">
        <v>33</v>
      </c>
      <c r="D35" s="33">
        <v>91.450833333333335</v>
      </c>
      <c r="E35" s="20">
        <f t="shared" si="0"/>
        <v>66.430000000000007</v>
      </c>
      <c r="F35" s="93">
        <v>200</v>
      </c>
      <c r="G35" s="92">
        <v>200</v>
      </c>
      <c r="H35" s="22">
        <v>68.66</v>
      </c>
      <c r="I35" s="22">
        <v>70.040000000000006</v>
      </c>
      <c r="J35" s="22">
        <v>66.430000000000007</v>
      </c>
      <c r="K35" s="22">
        <v>69.17</v>
      </c>
      <c r="L35" s="23">
        <v>69.98</v>
      </c>
      <c r="M35" s="22">
        <v>73.430000000000007</v>
      </c>
      <c r="N35" s="92">
        <v>200</v>
      </c>
      <c r="O35" s="22">
        <v>200</v>
      </c>
      <c r="P35" s="22">
        <v>75.3</v>
      </c>
      <c r="Q35" s="22">
        <v>67.53</v>
      </c>
      <c r="R35" s="22">
        <v>69.599999999999994</v>
      </c>
      <c r="S35" s="24">
        <v>67.27</v>
      </c>
    </row>
    <row r="36" spans="1:19" x14ac:dyDescent="0.3">
      <c r="A36" s="9">
        <f t="shared" si="1"/>
        <v>34</v>
      </c>
      <c r="B36" s="21" t="s">
        <v>193</v>
      </c>
      <c r="C36" s="24" t="s">
        <v>34</v>
      </c>
      <c r="D36" s="33">
        <v>95.62</v>
      </c>
      <c r="E36" s="20">
        <f t="shared" si="0"/>
        <v>71.599999999999994</v>
      </c>
      <c r="F36" s="21">
        <v>76.89</v>
      </c>
      <c r="G36" s="92">
        <v>200</v>
      </c>
      <c r="H36" s="92">
        <v>200</v>
      </c>
      <c r="I36" s="22">
        <v>74.22</v>
      </c>
      <c r="J36" s="22">
        <v>72.11</v>
      </c>
      <c r="K36" s="22">
        <v>74.849999999999994</v>
      </c>
      <c r="L36" s="94">
        <v>200</v>
      </c>
      <c r="M36" s="22">
        <v>78.17</v>
      </c>
      <c r="N36" s="22">
        <v>200</v>
      </c>
      <c r="O36" s="22">
        <v>71.84</v>
      </c>
      <c r="P36" s="22">
        <v>71.599999999999994</v>
      </c>
      <c r="Q36" s="22">
        <v>72.709999999999994</v>
      </c>
      <c r="R36" s="22">
        <v>74.23</v>
      </c>
      <c r="S36" s="24">
        <v>80.819999999999993</v>
      </c>
    </row>
    <row r="37" spans="1:19" x14ac:dyDescent="0.3">
      <c r="A37" s="9">
        <f t="shared" si="1"/>
        <v>35</v>
      </c>
      <c r="B37" s="21" t="s">
        <v>42</v>
      </c>
      <c r="C37" s="24" t="s">
        <v>6</v>
      </c>
      <c r="D37" s="33">
        <v>96.831666666666663</v>
      </c>
      <c r="E37" s="20">
        <f t="shared" si="0"/>
        <v>57.55</v>
      </c>
      <c r="F37" s="21">
        <v>57.55</v>
      </c>
      <c r="G37" s="22">
        <v>61.8</v>
      </c>
      <c r="H37" s="92">
        <v>200</v>
      </c>
      <c r="I37" s="22">
        <v>59.82</v>
      </c>
      <c r="J37" s="92">
        <v>200</v>
      </c>
      <c r="K37" s="22">
        <v>61.39</v>
      </c>
      <c r="L37" s="23">
        <v>63.53</v>
      </c>
      <c r="M37" s="22">
        <v>62.59</v>
      </c>
      <c r="N37" s="92">
        <v>200</v>
      </c>
      <c r="O37" s="22">
        <v>66.08</v>
      </c>
      <c r="P37" s="22">
        <v>200</v>
      </c>
      <c r="Q37" s="22">
        <v>63.66</v>
      </c>
      <c r="R37" s="22">
        <v>65.56</v>
      </c>
      <c r="S37" s="24">
        <v>200</v>
      </c>
    </row>
    <row r="38" spans="1:19" x14ac:dyDescent="0.3">
      <c r="A38" s="9">
        <f t="shared" si="1"/>
        <v>36</v>
      </c>
      <c r="B38" s="21" t="s">
        <v>136</v>
      </c>
      <c r="C38" s="24" t="s">
        <v>30</v>
      </c>
      <c r="D38" s="33">
        <v>96.870833333333337</v>
      </c>
      <c r="E38" s="20">
        <f t="shared" si="0"/>
        <v>60.36</v>
      </c>
      <c r="F38" s="93">
        <v>200</v>
      </c>
      <c r="G38" s="22">
        <v>61.32</v>
      </c>
      <c r="H38" s="22">
        <v>61.43</v>
      </c>
      <c r="I38" s="92">
        <v>200</v>
      </c>
      <c r="J38" s="22">
        <v>60.36</v>
      </c>
      <c r="K38" s="22">
        <v>62.55</v>
      </c>
      <c r="L38" s="94">
        <v>200</v>
      </c>
      <c r="M38" s="22">
        <v>72.66</v>
      </c>
      <c r="N38" s="22">
        <v>61.56</v>
      </c>
      <c r="O38" s="22">
        <v>61.27</v>
      </c>
      <c r="P38" s="22">
        <v>60.58</v>
      </c>
      <c r="Q38" s="22">
        <v>60.72</v>
      </c>
      <c r="R38" s="22">
        <v>200</v>
      </c>
      <c r="S38" s="24">
        <v>200</v>
      </c>
    </row>
    <row r="39" spans="1:19" x14ac:dyDescent="0.3">
      <c r="A39" s="9">
        <f t="shared" si="1"/>
        <v>37</v>
      </c>
      <c r="B39" s="21" t="s">
        <v>49</v>
      </c>
      <c r="C39" s="24" t="s">
        <v>7</v>
      </c>
      <c r="D39" s="33">
        <v>98.838333333333324</v>
      </c>
      <c r="E39" s="20">
        <f t="shared" si="0"/>
        <v>63.03</v>
      </c>
      <c r="F39" s="93">
        <v>200</v>
      </c>
      <c r="G39" s="92">
        <v>200</v>
      </c>
      <c r="H39" s="92">
        <v>200</v>
      </c>
      <c r="I39" s="22">
        <v>66.38</v>
      </c>
      <c r="J39" s="22">
        <v>200</v>
      </c>
      <c r="K39" s="22">
        <v>67.72</v>
      </c>
      <c r="L39" s="23">
        <v>68.760000000000005</v>
      </c>
      <c r="M39" s="22">
        <v>63.72</v>
      </c>
      <c r="N39" s="22">
        <v>63.75</v>
      </c>
      <c r="O39" s="22">
        <v>64.64</v>
      </c>
      <c r="P39" s="22">
        <v>63.62</v>
      </c>
      <c r="Q39" s="22">
        <v>63.03</v>
      </c>
      <c r="R39" s="22">
        <v>64.44</v>
      </c>
      <c r="S39" s="24">
        <v>200</v>
      </c>
    </row>
    <row r="40" spans="1:19" x14ac:dyDescent="0.3">
      <c r="A40" s="9">
        <f t="shared" si="1"/>
        <v>38</v>
      </c>
      <c r="B40" s="21" t="s">
        <v>179</v>
      </c>
      <c r="C40" s="24" t="s">
        <v>78</v>
      </c>
      <c r="D40" s="33">
        <v>100.95833333333333</v>
      </c>
      <c r="E40" s="20">
        <f t="shared" si="0"/>
        <v>64.430000000000007</v>
      </c>
      <c r="F40" s="93">
        <v>200</v>
      </c>
      <c r="G40" s="22">
        <v>70.11</v>
      </c>
      <c r="H40" s="22">
        <v>66.95</v>
      </c>
      <c r="I40" s="22">
        <v>64.430000000000007</v>
      </c>
      <c r="J40" s="92">
        <v>200</v>
      </c>
      <c r="K40" s="92">
        <v>200</v>
      </c>
      <c r="L40" s="23">
        <v>200</v>
      </c>
      <c r="M40" s="22">
        <v>200</v>
      </c>
      <c r="N40" s="22">
        <v>72.66</v>
      </c>
      <c r="O40" s="22">
        <v>71.58</v>
      </c>
      <c r="P40" s="22">
        <v>69.040000000000006</v>
      </c>
      <c r="Q40" s="22">
        <v>66.17</v>
      </c>
      <c r="R40" s="22">
        <v>65.290000000000006</v>
      </c>
      <c r="S40" s="24">
        <v>65.27</v>
      </c>
    </row>
    <row r="41" spans="1:19" x14ac:dyDescent="0.3">
      <c r="A41" s="9">
        <f t="shared" si="1"/>
        <v>39</v>
      </c>
      <c r="B41" s="21" t="s">
        <v>201</v>
      </c>
      <c r="C41" s="24" t="s">
        <v>78</v>
      </c>
      <c r="D41" s="33">
        <v>101.21249999999999</v>
      </c>
      <c r="E41" s="20">
        <f t="shared" si="0"/>
        <v>62.91</v>
      </c>
      <c r="F41" s="21">
        <v>70.63</v>
      </c>
      <c r="G41" s="22">
        <v>66.53</v>
      </c>
      <c r="H41" s="22">
        <v>62.91</v>
      </c>
      <c r="I41" s="22">
        <v>70.39</v>
      </c>
      <c r="J41" s="92">
        <v>200</v>
      </c>
      <c r="K41" s="92">
        <v>200</v>
      </c>
      <c r="L41" s="23">
        <v>69.180000000000007</v>
      </c>
      <c r="M41" s="22">
        <v>70.650000000000006</v>
      </c>
      <c r="N41" s="92">
        <v>200</v>
      </c>
      <c r="O41" s="22">
        <v>68.69</v>
      </c>
      <c r="P41" s="22">
        <v>68.430000000000007</v>
      </c>
      <c r="Q41" s="22">
        <v>200</v>
      </c>
      <c r="R41" s="22">
        <v>67.14</v>
      </c>
      <c r="S41" s="24">
        <v>200</v>
      </c>
    </row>
    <row r="42" spans="1:19" x14ac:dyDescent="0.3">
      <c r="A42" s="9">
        <f t="shared" si="1"/>
        <v>40</v>
      </c>
      <c r="B42" s="21" t="s">
        <v>212</v>
      </c>
      <c r="C42" s="24" t="s">
        <v>31</v>
      </c>
      <c r="D42" s="33">
        <v>102.71833333333332</v>
      </c>
      <c r="E42" s="20">
        <f t="shared" si="0"/>
        <v>67.73</v>
      </c>
      <c r="F42" s="93">
        <v>200</v>
      </c>
      <c r="G42" s="92">
        <v>200</v>
      </c>
      <c r="H42" s="22">
        <v>68.489999999999995</v>
      </c>
      <c r="I42" s="22">
        <v>69.16</v>
      </c>
      <c r="J42" s="22">
        <v>68.3</v>
      </c>
      <c r="K42" s="22">
        <v>76.540000000000006</v>
      </c>
      <c r="L42" s="94">
        <v>200</v>
      </c>
      <c r="M42" s="22">
        <v>200</v>
      </c>
      <c r="N42" s="22">
        <v>71.680000000000007</v>
      </c>
      <c r="O42" s="22">
        <v>200</v>
      </c>
      <c r="P42" s="22">
        <v>72.58</v>
      </c>
      <c r="Q42" s="22">
        <v>68.349999999999994</v>
      </c>
      <c r="R42" s="22">
        <v>67.73</v>
      </c>
      <c r="S42" s="24">
        <v>69.790000000000006</v>
      </c>
    </row>
    <row r="43" spans="1:19" x14ac:dyDescent="0.3">
      <c r="A43" s="9">
        <f t="shared" si="1"/>
        <v>41</v>
      </c>
      <c r="B43" s="21" t="s">
        <v>148</v>
      </c>
      <c r="C43" s="24" t="s">
        <v>30</v>
      </c>
      <c r="D43" s="33">
        <v>112.065</v>
      </c>
      <c r="E43" s="20">
        <f t="shared" si="0"/>
        <v>64</v>
      </c>
      <c r="F43" s="93">
        <v>200</v>
      </c>
      <c r="G43" s="92">
        <v>200</v>
      </c>
      <c r="H43" s="22">
        <v>69.7</v>
      </c>
      <c r="I43" s="22">
        <v>64</v>
      </c>
      <c r="J43" s="92">
        <v>200</v>
      </c>
      <c r="K43" s="22">
        <v>200</v>
      </c>
      <c r="L43" s="23">
        <v>68.59</v>
      </c>
      <c r="M43" s="22">
        <v>200</v>
      </c>
      <c r="N43" s="22">
        <v>200</v>
      </c>
      <c r="O43" s="22">
        <v>70.94</v>
      </c>
      <c r="P43" s="22">
        <v>68.73</v>
      </c>
      <c r="Q43" s="22">
        <v>71.17</v>
      </c>
      <c r="R43" s="22">
        <v>64.819999999999993</v>
      </c>
      <c r="S43" s="24">
        <v>66.83</v>
      </c>
    </row>
    <row r="44" spans="1:19" x14ac:dyDescent="0.3">
      <c r="A44" s="9">
        <f t="shared" si="1"/>
        <v>42</v>
      </c>
      <c r="B44" s="21" t="s">
        <v>231</v>
      </c>
      <c r="C44" s="24" t="s">
        <v>33</v>
      </c>
      <c r="D44" s="33">
        <v>138.45000000000002</v>
      </c>
      <c r="E44" s="20">
        <f t="shared" si="0"/>
        <v>67.17</v>
      </c>
      <c r="F44" s="21">
        <v>75.75</v>
      </c>
      <c r="G44" s="22">
        <v>70.989999999999995</v>
      </c>
      <c r="H44" s="22">
        <v>67.17</v>
      </c>
      <c r="I44" s="92">
        <v>200</v>
      </c>
      <c r="J44" s="22">
        <v>70.349999999999994</v>
      </c>
      <c r="K44" s="92">
        <v>200</v>
      </c>
      <c r="L44" s="94">
        <v>200</v>
      </c>
      <c r="M44" s="22">
        <v>81.150000000000006</v>
      </c>
      <c r="N44" s="22">
        <v>200</v>
      </c>
      <c r="O44" s="22">
        <v>200</v>
      </c>
      <c r="P44" s="22">
        <v>200</v>
      </c>
      <c r="Q44" s="22">
        <v>200</v>
      </c>
      <c r="R44" s="22">
        <v>95.99</v>
      </c>
      <c r="S44" s="24">
        <v>200</v>
      </c>
    </row>
    <row r="45" spans="1:19" x14ac:dyDescent="0.3">
      <c r="A45" s="9">
        <f t="shared" si="1"/>
        <v>43</v>
      </c>
      <c r="B45" s="21" t="s">
        <v>232</v>
      </c>
      <c r="C45" s="24" t="s">
        <v>78</v>
      </c>
      <c r="D45" s="33">
        <v>142.10916666666665</v>
      </c>
      <c r="E45" s="20">
        <f t="shared" si="0"/>
        <v>72.38</v>
      </c>
      <c r="F45" s="21">
        <v>72.38</v>
      </c>
      <c r="G45" s="92">
        <v>200</v>
      </c>
      <c r="H45" s="22">
        <v>98.09</v>
      </c>
      <c r="I45" s="92">
        <v>200</v>
      </c>
      <c r="J45" s="92">
        <v>200</v>
      </c>
      <c r="K45" s="23">
        <v>200</v>
      </c>
      <c r="L45" s="23">
        <v>80.239999999999995</v>
      </c>
      <c r="M45" s="22">
        <v>200</v>
      </c>
      <c r="N45" s="22">
        <v>200</v>
      </c>
      <c r="O45" s="22">
        <v>87.58</v>
      </c>
      <c r="P45" s="22">
        <v>200</v>
      </c>
      <c r="Q45" s="22">
        <v>200</v>
      </c>
      <c r="R45" s="22">
        <v>84.3</v>
      </c>
      <c r="S45" s="24">
        <v>82.72</v>
      </c>
    </row>
    <row r="46" spans="1:19" x14ac:dyDescent="0.3">
      <c r="A46" s="9">
        <f t="shared" si="1"/>
        <v>44</v>
      </c>
      <c r="B46" s="21" t="s">
        <v>152</v>
      </c>
      <c r="C46" s="24" t="s">
        <v>154</v>
      </c>
      <c r="D46" s="33">
        <v>160.70666666666668</v>
      </c>
      <c r="E46" s="20">
        <f t="shared" si="0"/>
        <v>68.7</v>
      </c>
      <c r="F46" s="93">
        <v>200</v>
      </c>
      <c r="G46" s="92">
        <v>200</v>
      </c>
      <c r="H46" s="92">
        <v>200</v>
      </c>
      <c r="I46" s="22">
        <v>200</v>
      </c>
      <c r="J46" s="22">
        <v>200</v>
      </c>
      <c r="K46" s="22">
        <v>76.290000000000006</v>
      </c>
      <c r="L46" s="23">
        <v>68.7</v>
      </c>
      <c r="M46" s="22">
        <v>200</v>
      </c>
      <c r="N46" s="22">
        <v>200</v>
      </c>
      <c r="O46" s="22">
        <v>200</v>
      </c>
      <c r="P46" s="22">
        <v>85.03</v>
      </c>
      <c r="Q46" s="22">
        <v>98.46</v>
      </c>
      <c r="R46" s="22">
        <v>200</v>
      </c>
      <c r="S46" s="24">
        <v>200</v>
      </c>
    </row>
    <row r="47" spans="1:19" ht="15" thickBot="1" x14ac:dyDescent="0.35">
      <c r="A47" s="16">
        <f t="shared" si="1"/>
        <v>45</v>
      </c>
      <c r="B47" s="14" t="s">
        <v>153</v>
      </c>
      <c r="C47" s="15" t="s">
        <v>154</v>
      </c>
      <c r="D47" s="17">
        <v>161.47499999999999</v>
      </c>
      <c r="E47" s="28">
        <f t="shared" si="0"/>
        <v>78.760000000000005</v>
      </c>
      <c r="F47" s="90">
        <v>200</v>
      </c>
      <c r="G47" s="18">
        <v>78.760000000000005</v>
      </c>
      <c r="H47" s="91">
        <v>200</v>
      </c>
      <c r="I47" s="18">
        <v>92.91</v>
      </c>
      <c r="J47" s="91">
        <v>200</v>
      </c>
      <c r="K47" s="18">
        <v>200</v>
      </c>
      <c r="L47" s="25">
        <v>78.87</v>
      </c>
      <c r="M47" s="18">
        <v>200</v>
      </c>
      <c r="N47" s="18">
        <v>87.16</v>
      </c>
      <c r="O47" s="18">
        <v>200</v>
      </c>
      <c r="P47" s="18">
        <v>200</v>
      </c>
      <c r="Q47" s="18">
        <v>200</v>
      </c>
      <c r="R47" s="18">
        <v>200</v>
      </c>
      <c r="S47" s="15">
        <v>200</v>
      </c>
    </row>
    <row r="50" spans="6:19" x14ac:dyDescent="0.3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6:19" x14ac:dyDescent="0.3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6:19" x14ac:dyDescent="0.3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6:19" x14ac:dyDescent="0.3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6:19" x14ac:dyDescent="0.3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6:19" x14ac:dyDescent="0.3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6:19" x14ac:dyDescent="0.3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6:19" x14ac:dyDescent="0.3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6:19" x14ac:dyDescent="0.3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6:19" x14ac:dyDescent="0.3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6:19" x14ac:dyDescent="0.3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6:19" x14ac:dyDescent="0.3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6:19" x14ac:dyDescent="0.3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6:19" x14ac:dyDescent="0.3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6:19" x14ac:dyDescent="0.3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6:19" x14ac:dyDescent="0.3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6:19" x14ac:dyDescent="0.3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6:19" x14ac:dyDescent="0.3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6:19" x14ac:dyDescent="0.3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6:19" x14ac:dyDescent="0.3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6:19" x14ac:dyDescent="0.3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6:19" x14ac:dyDescent="0.3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6:19" x14ac:dyDescent="0.3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6:19" x14ac:dyDescent="0.3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6:19" x14ac:dyDescent="0.3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6:19" x14ac:dyDescent="0.3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6:19" x14ac:dyDescent="0.3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6:19" x14ac:dyDescent="0.3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6:19" x14ac:dyDescent="0.3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6:19" x14ac:dyDescent="0.3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6:19" x14ac:dyDescent="0.3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6:19" x14ac:dyDescent="0.3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6:19" x14ac:dyDescent="0.3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6:19" x14ac:dyDescent="0.3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6:19" x14ac:dyDescent="0.3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6:19" x14ac:dyDescent="0.3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6:19" x14ac:dyDescent="0.3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6:19" x14ac:dyDescent="0.3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6:19" x14ac:dyDescent="0.3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6:19" x14ac:dyDescent="0.3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6:19" x14ac:dyDescent="0.3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6:19" x14ac:dyDescent="0.3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6:19" x14ac:dyDescent="0.3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6:19" x14ac:dyDescent="0.3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6:19" x14ac:dyDescent="0.3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</sheetData>
  <mergeCells count="1">
    <mergeCell ref="A1:S1"/>
  </mergeCells>
  <conditionalFormatting sqref="E3:E46">
    <cfRule type="top10" dxfId="40" priority="4" bottom="1" rank="1"/>
  </conditionalFormatting>
  <conditionalFormatting sqref="F3:S31">
    <cfRule type="cellIs" dxfId="39" priority="1" operator="equal">
      <formula>LARGE($F3:$T3,2)</formula>
    </cfRule>
    <cfRule type="cellIs" dxfId="38" priority="2" operator="equal">
      <formula>LARGE($F3:$T3,3)</formula>
    </cfRule>
    <cfRule type="cellIs" dxfId="37" priority="3" operator="equal">
      <formula>LARGE($F3:$T3,1)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L23 M22 P22 Q2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B5E9-3C94-4ACD-82AE-ACC497BF9399}">
  <sheetPr>
    <pageSetUpPr fitToPage="1"/>
  </sheetPr>
  <dimension ref="A1:T42"/>
  <sheetViews>
    <sheetView zoomScale="160" zoomScaleNormal="160" workbookViewId="0">
      <selection activeCell="U1" sqref="A1:U1048576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33203125" bestFit="1" customWidth="1"/>
    <col min="15" max="20" width="9.33203125" bestFit="1" customWidth="1"/>
  </cols>
  <sheetData>
    <row r="1" spans="1:20" ht="24" thickBot="1" x14ac:dyDescent="0.35">
      <c r="A1" s="151" t="s">
        <v>248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7" t="s">
        <v>121</v>
      </c>
      <c r="T2" s="8" t="s">
        <v>134</v>
      </c>
    </row>
    <row r="3" spans="1:20" x14ac:dyDescent="0.3">
      <c r="A3" s="55">
        <v>1</v>
      </c>
      <c r="B3" s="12" t="s">
        <v>39</v>
      </c>
      <c r="C3" s="13" t="s">
        <v>7</v>
      </c>
      <c r="D3" s="20">
        <f>(SUM(F3:T3)-LARGE(F3:T3,1)-LARGE(F3:T3,2))/13</f>
        <v>60.22307692307691</v>
      </c>
      <c r="E3" s="20">
        <f>MIN(F3:T3)</f>
        <v>57.7</v>
      </c>
      <c r="F3" s="12">
        <v>58.2</v>
      </c>
      <c r="G3" s="10">
        <v>57.7</v>
      </c>
      <c r="H3" s="10">
        <v>59.6</v>
      </c>
      <c r="I3" s="10">
        <v>200</v>
      </c>
      <c r="J3" s="10">
        <v>57.9</v>
      </c>
      <c r="K3" s="10">
        <v>59.4</v>
      </c>
      <c r="L3" s="10">
        <v>59.8</v>
      </c>
      <c r="M3" s="10">
        <v>61.6</v>
      </c>
      <c r="N3" s="10">
        <v>59.2</v>
      </c>
      <c r="O3" s="10">
        <v>59.1</v>
      </c>
      <c r="P3" s="10">
        <v>67.599999999999994</v>
      </c>
      <c r="Q3" s="10">
        <v>200</v>
      </c>
      <c r="R3" s="10">
        <v>61.5</v>
      </c>
      <c r="S3" s="10">
        <v>60</v>
      </c>
      <c r="T3" s="13">
        <v>61.3</v>
      </c>
    </row>
    <row r="4" spans="1:20" x14ac:dyDescent="0.3">
      <c r="A4" s="54">
        <v>2</v>
      </c>
      <c r="B4" s="21" t="s">
        <v>45</v>
      </c>
      <c r="C4" s="24" t="s">
        <v>6</v>
      </c>
      <c r="D4" s="20">
        <f t="shared" ref="D4:D42" si="0">(SUM(F4:T4)-LARGE(F4:T4,1)-LARGE(F4:T4,2))/13</f>
        <v>61.361538461538458</v>
      </c>
      <c r="E4" s="20">
        <f t="shared" ref="E4:E42" si="1">MIN(F4:T4)</f>
        <v>58.4</v>
      </c>
      <c r="F4" s="41">
        <v>61.8</v>
      </c>
      <c r="G4" s="34">
        <v>60.7</v>
      </c>
      <c r="H4" s="34">
        <v>63</v>
      </c>
      <c r="I4" s="34">
        <v>63.8</v>
      </c>
      <c r="J4" s="34">
        <v>63.5</v>
      </c>
      <c r="K4" s="34">
        <v>61.1</v>
      </c>
      <c r="L4" s="34">
        <v>60.9</v>
      </c>
      <c r="M4" s="34">
        <v>62</v>
      </c>
      <c r="N4" s="34">
        <v>67.099999999999994</v>
      </c>
      <c r="O4" s="34">
        <v>60.1</v>
      </c>
      <c r="P4" s="34">
        <v>62</v>
      </c>
      <c r="Q4" s="34">
        <v>62.4</v>
      </c>
      <c r="R4" s="34">
        <v>60.9</v>
      </c>
      <c r="S4" s="34">
        <v>60.9</v>
      </c>
      <c r="T4" s="42">
        <v>58.4</v>
      </c>
    </row>
    <row r="5" spans="1:20" x14ac:dyDescent="0.3">
      <c r="A5" s="59">
        <f>A4+1</f>
        <v>3</v>
      </c>
      <c r="B5" s="21" t="s">
        <v>44</v>
      </c>
      <c r="C5" s="24" t="s">
        <v>13</v>
      </c>
      <c r="D5" s="20">
        <f t="shared" si="0"/>
        <v>62.5</v>
      </c>
      <c r="E5" s="20">
        <f t="shared" si="1"/>
        <v>59.2</v>
      </c>
      <c r="F5" s="41">
        <v>59.2</v>
      </c>
      <c r="G5" s="34">
        <v>72.599999999999994</v>
      </c>
      <c r="H5" s="34">
        <v>62.1</v>
      </c>
      <c r="I5" s="34">
        <v>61.3</v>
      </c>
      <c r="J5" s="34">
        <v>200</v>
      </c>
      <c r="K5" s="34">
        <v>61.9</v>
      </c>
      <c r="L5" s="34">
        <v>60.1</v>
      </c>
      <c r="M5" s="34">
        <v>61.2</v>
      </c>
      <c r="N5" s="34">
        <v>63.4</v>
      </c>
      <c r="O5" s="34">
        <v>62.8</v>
      </c>
      <c r="P5" s="34">
        <v>59.7</v>
      </c>
      <c r="Q5" s="34">
        <v>63.7</v>
      </c>
      <c r="R5" s="34">
        <v>200</v>
      </c>
      <c r="S5" s="34">
        <v>62.5</v>
      </c>
      <c r="T5" s="42">
        <v>62</v>
      </c>
    </row>
    <row r="6" spans="1:20" x14ac:dyDescent="0.3">
      <c r="A6" s="40">
        <f t="shared" ref="A6:A42" si="2">A5+1</f>
        <v>4</v>
      </c>
      <c r="B6" s="21" t="s">
        <v>49</v>
      </c>
      <c r="C6" s="24" t="s">
        <v>7</v>
      </c>
      <c r="D6" s="20">
        <f t="shared" si="0"/>
        <v>63.538461538461519</v>
      </c>
      <c r="E6" s="20">
        <f t="shared" si="1"/>
        <v>61</v>
      </c>
      <c r="F6" s="41">
        <v>64</v>
      </c>
      <c r="G6" s="34">
        <v>200</v>
      </c>
      <c r="H6" s="34">
        <v>62.1</v>
      </c>
      <c r="I6" s="34">
        <v>63.3</v>
      </c>
      <c r="J6" s="34">
        <v>64.3</v>
      </c>
      <c r="K6" s="34">
        <v>200</v>
      </c>
      <c r="L6" s="34">
        <v>63.8</v>
      </c>
      <c r="M6" s="34">
        <v>62.3</v>
      </c>
      <c r="N6" s="34">
        <v>61</v>
      </c>
      <c r="O6" s="34">
        <v>64.599999999999994</v>
      </c>
      <c r="P6" s="34">
        <v>61.9</v>
      </c>
      <c r="Q6" s="34">
        <v>62.6</v>
      </c>
      <c r="R6" s="34">
        <v>64.8</v>
      </c>
      <c r="S6" s="34">
        <v>65.2</v>
      </c>
      <c r="T6" s="42">
        <v>66.099999999999994</v>
      </c>
    </row>
    <row r="7" spans="1:20" x14ac:dyDescent="0.3">
      <c r="A7" s="9">
        <f t="shared" si="2"/>
        <v>5</v>
      </c>
      <c r="B7" s="21" t="s">
        <v>54</v>
      </c>
      <c r="C7" s="24" t="s">
        <v>30</v>
      </c>
      <c r="D7" s="20">
        <f t="shared" si="0"/>
        <v>64.4769230769231</v>
      </c>
      <c r="E7" s="20">
        <f t="shared" si="1"/>
        <v>61.4</v>
      </c>
      <c r="F7" s="41">
        <v>200</v>
      </c>
      <c r="G7" s="34">
        <v>65</v>
      </c>
      <c r="H7" s="34">
        <v>64.400000000000006</v>
      </c>
      <c r="I7" s="34">
        <v>64.7</v>
      </c>
      <c r="J7" s="34">
        <v>61.4</v>
      </c>
      <c r="K7" s="34">
        <v>65.7</v>
      </c>
      <c r="L7" s="34">
        <v>200</v>
      </c>
      <c r="M7" s="34">
        <v>64</v>
      </c>
      <c r="N7" s="34">
        <v>68.099999999999994</v>
      </c>
      <c r="O7" s="34">
        <v>61.6</v>
      </c>
      <c r="P7" s="34">
        <v>64.599999999999994</v>
      </c>
      <c r="Q7" s="34">
        <v>67.5</v>
      </c>
      <c r="R7" s="34">
        <v>62.9</v>
      </c>
      <c r="S7" s="34">
        <v>65.400000000000006</v>
      </c>
      <c r="T7" s="42">
        <v>62.9</v>
      </c>
    </row>
    <row r="8" spans="1:20" x14ac:dyDescent="0.3">
      <c r="A8" s="9">
        <f t="shared" si="2"/>
        <v>6</v>
      </c>
      <c r="B8" s="21" t="s">
        <v>55</v>
      </c>
      <c r="C8" s="24" t="s">
        <v>11</v>
      </c>
      <c r="D8" s="20">
        <f t="shared" si="0"/>
        <v>65.192307692307679</v>
      </c>
      <c r="E8" s="20">
        <f t="shared" si="1"/>
        <v>60.9</v>
      </c>
      <c r="F8" s="41">
        <v>68.099999999999994</v>
      </c>
      <c r="G8" s="34">
        <v>67</v>
      </c>
      <c r="H8" s="34">
        <v>66</v>
      </c>
      <c r="I8" s="34">
        <v>63.6</v>
      </c>
      <c r="J8" s="34">
        <v>64.8</v>
      </c>
      <c r="K8" s="34">
        <v>66.900000000000006</v>
      </c>
      <c r="L8" s="34">
        <v>65.5</v>
      </c>
      <c r="M8" s="34">
        <v>60.9</v>
      </c>
      <c r="N8" s="34">
        <v>71.599999999999994</v>
      </c>
      <c r="O8" s="34">
        <v>64.5</v>
      </c>
      <c r="P8" s="34">
        <v>64.2</v>
      </c>
      <c r="Q8" s="34">
        <v>200</v>
      </c>
      <c r="R8" s="34">
        <v>66.099999999999994</v>
      </c>
      <c r="S8" s="34">
        <v>64.3</v>
      </c>
      <c r="T8" s="42">
        <v>65.599999999999994</v>
      </c>
    </row>
    <row r="9" spans="1:20" x14ac:dyDescent="0.3">
      <c r="A9" s="9">
        <f t="shared" si="2"/>
        <v>7</v>
      </c>
      <c r="B9" s="21" t="s">
        <v>56</v>
      </c>
      <c r="C9" s="24" t="s">
        <v>10</v>
      </c>
      <c r="D9" s="20">
        <f t="shared" si="0"/>
        <v>65.484615384615381</v>
      </c>
      <c r="E9" s="20">
        <f t="shared" si="1"/>
        <v>61.6</v>
      </c>
      <c r="F9" s="41">
        <v>74.2</v>
      </c>
      <c r="G9" s="34">
        <v>69.8</v>
      </c>
      <c r="H9" s="34">
        <v>71.5</v>
      </c>
      <c r="I9" s="34">
        <v>65.5</v>
      </c>
      <c r="J9" s="34">
        <v>67.5</v>
      </c>
      <c r="K9" s="34">
        <v>65.5</v>
      </c>
      <c r="L9" s="34">
        <v>200</v>
      </c>
      <c r="M9" s="34">
        <v>63.1</v>
      </c>
      <c r="N9" s="34">
        <v>62.2</v>
      </c>
      <c r="O9" s="34">
        <v>61.6</v>
      </c>
      <c r="P9" s="34">
        <v>63.6</v>
      </c>
      <c r="Q9" s="34">
        <v>64</v>
      </c>
      <c r="R9" s="34">
        <v>63.4</v>
      </c>
      <c r="S9" s="34">
        <v>64.3</v>
      </c>
      <c r="T9" s="42">
        <v>69.3</v>
      </c>
    </row>
    <row r="10" spans="1:20" x14ac:dyDescent="0.3">
      <c r="A10" s="9">
        <f t="shared" si="2"/>
        <v>8</v>
      </c>
      <c r="B10" s="21" t="s">
        <v>223</v>
      </c>
      <c r="C10" s="24" t="s">
        <v>7</v>
      </c>
      <c r="D10" s="20">
        <f t="shared" si="0"/>
        <v>65.523076923076914</v>
      </c>
      <c r="E10" s="20">
        <f t="shared" si="1"/>
        <v>62.2</v>
      </c>
      <c r="F10" s="41">
        <v>66.099999999999994</v>
      </c>
      <c r="G10" s="34">
        <v>69.7</v>
      </c>
      <c r="H10" s="34">
        <v>65.599999999999994</v>
      </c>
      <c r="I10" s="34">
        <v>65.099999999999994</v>
      </c>
      <c r="J10" s="34">
        <v>62.9</v>
      </c>
      <c r="K10" s="34">
        <v>200</v>
      </c>
      <c r="L10" s="34">
        <v>63.7</v>
      </c>
      <c r="M10" s="34">
        <v>62.9</v>
      </c>
      <c r="N10" s="34">
        <v>72.8</v>
      </c>
      <c r="O10" s="34">
        <v>62.2</v>
      </c>
      <c r="P10" s="34">
        <v>200</v>
      </c>
      <c r="Q10" s="34">
        <v>67.599999999999994</v>
      </c>
      <c r="R10" s="34">
        <v>62.4</v>
      </c>
      <c r="S10" s="34">
        <v>65.599999999999994</v>
      </c>
      <c r="T10" s="42">
        <v>65.2</v>
      </c>
    </row>
    <row r="11" spans="1:20" x14ac:dyDescent="0.3">
      <c r="A11" s="9">
        <f t="shared" si="2"/>
        <v>9</v>
      </c>
      <c r="B11" s="21" t="s">
        <v>247</v>
      </c>
      <c r="C11" s="24" t="s">
        <v>13</v>
      </c>
      <c r="D11" s="20">
        <f t="shared" si="0"/>
        <v>65.546153846153842</v>
      </c>
      <c r="E11" s="20">
        <f t="shared" si="1"/>
        <v>62.1</v>
      </c>
      <c r="F11" s="41">
        <v>67.2</v>
      </c>
      <c r="G11" s="34">
        <v>64.900000000000006</v>
      </c>
      <c r="H11" s="34">
        <v>63.1</v>
      </c>
      <c r="I11" s="34">
        <v>67.7</v>
      </c>
      <c r="J11" s="34">
        <v>71.900000000000006</v>
      </c>
      <c r="K11" s="34">
        <v>67</v>
      </c>
      <c r="L11" s="34">
        <v>200</v>
      </c>
      <c r="M11" s="34">
        <v>66</v>
      </c>
      <c r="N11" s="34">
        <v>66.7</v>
      </c>
      <c r="O11" s="34">
        <v>65.2</v>
      </c>
      <c r="P11" s="34">
        <v>68.5</v>
      </c>
      <c r="Q11" s="34">
        <v>65.599999999999994</v>
      </c>
      <c r="R11" s="34">
        <v>64.400000000000006</v>
      </c>
      <c r="S11" s="34">
        <v>63.7</v>
      </c>
      <c r="T11" s="42">
        <v>62.1</v>
      </c>
    </row>
    <row r="12" spans="1:20" x14ac:dyDescent="0.3">
      <c r="A12" s="9">
        <f t="shared" si="2"/>
        <v>10</v>
      </c>
      <c r="B12" s="21" t="s">
        <v>233</v>
      </c>
      <c r="C12" s="24" t="s">
        <v>6</v>
      </c>
      <c r="D12" s="20">
        <f t="shared" si="0"/>
        <v>66.684615384615398</v>
      </c>
      <c r="E12" s="20">
        <f t="shared" si="1"/>
        <v>61.7</v>
      </c>
      <c r="F12" s="41">
        <v>65.2</v>
      </c>
      <c r="G12" s="34">
        <v>65.3</v>
      </c>
      <c r="H12" s="34">
        <v>200</v>
      </c>
      <c r="I12" s="34">
        <v>72.5</v>
      </c>
      <c r="J12" s="34">
        <v>66.2</v>
      </c>
      <c r="K12" s="34">
        <v>63.1</v>
      </c>
      <c r="L12" s="34">
        <v>61.7</v>
      </c>
      <c r="M12" s="34">
        <v>63.5</v>
      </c>
      <c r="N12" s="34">
        <v>63.3</v>
      </c>
      <c r="O12" s="34">
        <v>70</v>
      </c>
      <c r="P12" s="34">
        <v>200</v>
      </c>
      <c r="Q12" s="34">
        <v>67.7</v>
      </c>
      <c r="R12" s="34">
        <v>73.099999999999994</v>
      </c>
      <c r="S12" s="34">
        <v>67.900000000000006</v>
      </c>
      <c r="T12" s="42">
        <v>67.400000000000006</v>
      </c>
    </row>
    <row r="13" spans="1:20" x14ac:dyDescent="0.3">
      <c r="A13" s="9">
        <f t="shared" si="2"/>
        <v>11</v>
      </c>
      <c r="B13" s="21" t="s">
        <v>83</v>
      </c>
      <c r="C13" s="24" t="s">
        <v>13</v>
      </c>
      <c r="D13" s="20">
        <f t="shared" si="0"/>
        <v>67.392307692307682</v>
      </c>
      <c r="E13" s="20">
        <f t="shared" si="1"/>
        <v>63</v>
      </c>
      <c r="F13" s="41">
        <v>65.900000000000006</v>
      </c>
      <c r="G13" s="34">
        <v>65.5</v>
      </c>
      <c r="H13" s="34">
        <v>64.599999999999994</v>
      </c>
      <c r="I13" s="34">
        <v>65.7</v>
      </c>
      <c r="J13" s="34">
        <v>66.099999999999994</v>
      </c>
      <c r="K13" s="34">
        <v>66.400000000000006</v>
      </c>
      <c r="L13" s="34">
        <v>67.099999999999994</v>
      </c>
      <c r="M13" s="34">
        <v>63</v>
      </c>
      <c r="N13" s="34">
        <v>66.900000000000006</v>
      </c>
      <c r="O13" s="34">
        <v>200</v>
      </c>
      <c r="P13" s="34">
        <v>81</v>
      </c>
      <c r="Q13" s="34">
        <v>64.400000000000006</v>
      </c>
      <c r="R13" s="34">
        <v>65.099999999999994</v>
      </c>
      <c r="S13" s="34">
        <v>200</v>
      </c>
      <c r="T13" s="42">
        <v>74.400000000000006</v>
      </c>
    </row>
    <row r="14" spans="1:20" x14ac:dyDescent="0.3">
      <c r="A14" s="9">
        <f t="shared" si="2"/>
        <v>12</v>
      </c>
      <c r="B14" s="21" t="s">
        <v>53</v>
      </c>
      <c r="C14" s="24" t="s">
        <v>12</v>
      </c>
      <c r="D14" s="20">
        <f t="shared" si="0"/>
        <v>67.553846153846152</v>
      </c>
      <c r="E14" s="20">
        <f t="shared" si="1"/>
        <v>64.900000000000006</v>
      </c>
      <c r="F14" s="41">
        <v>200</v>
      </c>
      <c r="G14" s="34">
        <v>66.400000000000006</v>
      </c>
      <c r="H14" s="34">
        <v>68.099999999999994</v>
      </c>
      <c r="I14" s="34">
        <v>70.400000000000006</v>
      </c>
      <c r="J14" s="34">
        <v>68.400000000000006</v>
      </c>
      <c r="K14" s="34">
        <v>67.400000000000006</v>
      </c>
      <c r="L14" s="34">
        <v>200</v>
      </c>
      <c r="M14" s="34">
        <v>68.900000000000006</v>
      </c>
      <c r="N14" s="34">
        <v>74.2</v>
      </c>
      <c r="O14" s="34">
        <v>65.7</v>
      </c>
      <c r="P14" s="34">
        <v>65.2</v>
      </c>
      <c r="Q14" s="34">
        <v>65.900000000000006</v>
      </c>
      <c r="R14" s="34">
        <v>67.099999999999994</v>
      </c>
      <c r="S14" s="34">
        <v>65.599999999999994</v>
      </c>
      <c r="T14" s="42">
        <v>64.900000000000006</v>
      </c>
    </row>
    <row r="15" spans="1:20" x14ac:dyDescent="0.3">
      <c r="A15" s="9">
        <f t="shared" si="2"/>
        <v>13</v>
      </c>
      <c r="B15" s="21" t="s">
        <v>292</v>
      </c>
      <c r="C15" s="24" t="s">
        <v>10</v>
      </c>
      <c r="D15" s="20">
        <f t="shared" si="0"/>
        <v>67.746153846153831</v>
      </c>
      <c r="E15" s="20">
        <f t="shared" si="1"/>
        <v>66.2</v>
      </c>
      <c r="F15" s="41">
        <v>68</v>
      </c>
      <c r="G15" s="34">
        <v>200</v>
      </c>
      <c r="H15" s="34">
        <v>66.2</v>
      </c>
      <c r="I15" s="34">
        <v>67</v>
      </c>
      <c r="J15" s="34">
        <v>69.400000000000006</v>
      </c>
      <c r="K15" s="34">
        <v>67.099999999999994</v>
      </c>
      <c r="L15" s="34">
        <v>69.900000000000006</v>
      </c>
      <c r="M15" s="34">
        <v>68.099999999999994</v>
      </c>
      <c r="N15" s="34">
        <v>67.400000000000006</v>
      </c>
      <c r="O15" s="34">
        <v>67.400000000000006</v>
      </c>
      <c r="P15" s="34">
        <v>67.3</v>
      </c>
      <c r="Q15" s="34">
        <v>67.900000000000006</v>
      </c>
      <c r="R15" s="34">
        <v>68</v>
      </c>
      <c r="S15" s="34">
        <v>67</v>
      </c>
      <c r="T15" s="42">
        <v>70.8</v>
      </c>
    </row>
    <row r="16" spans="1:20" x14ac:dyDescent="0.3">
      <c r="A16" s="9">
        <f t="shared" si="2"/>
        <v>14</v>
      </c>
      <c r="B16" s="21" t="s">
        <v>187</v>
      </c>
      <c r="C16" s="24" t="s">
        <v>9</v>
      </c>
      <c r="D16" s="20">
        <f t="shared" si="0"/>
        <v>67.838461538461544</v>
      </c>
      <c r="E16" s="20">
        <f t="shared" si="1"/>
        <v>65.400000000000006</v>
      </c>
      <c r="F16" s="41">
        <v>71.7</v>
      </c>
      <c r="G16" s="34">
        <v>68</v>
      </c>
      <c r="H16" s="34">
        <v>70</v>
      </c>
      <c r="I16" s="34">
        <v>66.400000000000006</v>
      </c>
      <c r="J16" s="34">
        <v>67.900000000000006</v>
      </c>
      <c r="K16" s="34">
        <v>68</v>
      </c>
      <c r="L16" s="34">
        <v>67.3</v>
      </c>
      <c r="M16" s="34">
        <v>69.5</v>
      </c>
      <c r="N16" s="34">
        <v>66.099999999999994</v>
      </c>
      <c r="O16" s="34">
        <v>200</v>
      </c>
      <c r="P16" s="34">
        <v>67.5</v>
      </c>
      <c r="Q16" s="34">
        <v>65.599999999999994</v>
      </c>
      <c r="R16" s="34">
        <v>200</v>
      </c>
      <c r="S16" s="34">
        <v>65.400000000000006</v>
      </c>
      <c r="T16" s="42">
        <v>68.5</v>
      </c>
    </row>
    <row r="17" spans="1:20" x14ac:dyDescent="0.3">
      <c r="A17" s="9">
        <f t="shared" si="2"/>
        <v>15</v>
      </c>
      <c r="B17" s="21" t="s">
        <v>234</v>
      </c>
      <c r="C17" s="24" t="s">
        <v>33</v>
      </c>
      <c r="D17" s="20">
        <f t="shared" si="0"/>
        <v>68.253846153846169</v>
      </c>
      <c r="E17" s="20">
        <f t="shared" si="1"/>
        <v>61.9</v>
      </c>
      <c r="F17" s="41">
        <v>200</v>
      </c>
      <c r="G17" s="34">
        <v>76.3</v>
      </c>
      <c r="H17" s="34">
        <v>68.3</v>
      </c>
      <c r="I17" s="34">
        <v>64.900000000000006</v>
      </c>
      <c r="J17" s="34">
        <v>73.8</v>
      </c>
      <c r="K17" s="34">
        <v>68</v>
      </c>
      <c r="L17" s="34">
        <v>69.7</v>
      </c>
      <c r="M17" s="34">
        <v>68.3</v>
      </c>
      <c r="N17" s="34">
        <v>79</v>
      </c>
      <c r="O17" s="34">
        <v>67.2</v>
      </c>
      <c r="P17" s="34">
        <v>72.2</v>
      </c>
      <c r="Q17" s="34">
        <v>67.7</v>
      </c>
      <c r="R17" s="34">
        <v>63.5</v>
      </c>
      <c r="S17" s="34">
        <v>65.5</v>
      </c>
      <c r="T17" s="42">
        <v>61.9</v>
      </c>
    </row>
    <row r="18" spans="1:20" x14ac:dyDescent="0.3">
      <c r="A18" s="9">
        <f t="shared" si="2"/>
        <v>16</v>
      </c>
      <c r="B18" s="21" t="s">
        <v>224</v>
      </c>
      <c r="C18" s="24" t="s">
        <v>9</v>
      </c>
      <c r="D18" s="20">
        <f t="shared" si="0"/>
        <v>68.8</v>
      </c>
      <c r="E18" s="20">
        <f t="shared" si="1"/>
        <v>65.2</v>
      </c>
      <c r="F18" s="41">
        <v>68.2</v>
      </c>
      <c r="G18" s="34">
        <v>69.900000000000006</v>
      </c>
      <c r="H18" s="34">
        <v>74.900000000000006</v>
      </c>
      <c r="I18" s="34">
        <v>69.3</v>
      </c>
      <c r="J18" s="34">
        <v>68.3</v>
      </c>
      <c r="K18" s="34">
        <v>71.900000000000006</v>
      </c>
      <c r="L18" s="34">
        <v>200</v>
      </c>
      <c r="M18" s="34">
        <v>69.400000000000006</v>
      </c>
      <c r="N18" s="34">
        <v>67.2</v>
      </c>
      <c r="O18" s="34">
        <v>67.5</v>
      </c>
      <c r="P18" s="34">
        <v>67.7</v>
      </c>
      <c r="Q18" s="34">
        <v>67.5</v>
      </c>
      <c r="R18" s="34">
        <v>67.400000000000006</v>
      </c>
      <c r="S18" s="34">
        <v>65.2</v>
      </c>
      <c r="T18" s="42">
        <v>75.099999999999994</v>
      </c>
    </row>
    <row r="19" spans="1:20" x14ac:dyDescent="0.3">
      <c r="A19" s="9">
        <f t="shared" si="2"/>
        <v>17</v>
      </c>
      <c r="B19" s="21" t="s">
        <v>148</v>
      </c>
      <c r="C19" s="24" t="s">
        <v>30</v>
      </c>
      <c r="D19" s="20">
        <f t="shared" si="0"/>
        <v>69.884615384615401</v>
      </c>
      <c r="E19" s="20">
        <f t="shared" si="1"/>
        <v>63.8</v>
      </c>
      <c r="F19" s="41">
        <v>73.099999999999994</v>
      </c>
      <c r="G19" s="34">
        <v>80</v>
      </c>
      <c r="H19" s="34">
        <v>71.2</v>
      </c>
      <c r="I19" s="34">
        <v>79.2</v>
      </c>
      <c r="J19" s="34">
        <v>69.400000000000006</v>
      </c>
      <c r="K19" s="34">
        <v>72.5</v>
      </c>
      <c r="L19" s="34">
        <v>70.2</v>
      </c>
      <c r="M19" s="34">
        <v>69.2</v>
      </c>
      <c r="N19" s="34">
        <v>72.599999999999994</v>
      </c>
      <c r="O19" s="34">
        <v>68.099999999999994</v>
      </c>
      <c r="P19" s="34">
        <v>67.3</v>
      </c>
      <c r="Q19" s="34">
        <v>65.2</v>
      </c>
      <c r="R19" s="34">
        <v>63.8</v>
      </c>
      <c r="S19" s="34">
        <v>200</v>
      </c>
      <c r="T19" s="42">
        <v>66.7</v>
      </c>
    </row>
    <row r="20" spans="1:20" x14ac:dyDescent="0.3">
      <c r="A20" s="9">
        <f t="shared" si="2"/>
        <v>18</v>
      </c>
      <c r="B20" s="21" t="s">
        <v>235</v>
      </c>
      <c r="C20" s="24" t="s">
        <v>11</v>
      </c>
      <c r="D20" s="20">
        <f t="shared" si="0"/>
        <v>71.230769230769226</v>
      </c>
      <c r="E20" s="20">
        <f t="shared" si="1"/>
        <v>66.8</v>
      </c>
      <c r="F20" s="41">
        <v>66.8</v>
      </c>
      <c r="G20" s="34">
        <v>200</v>
      </c>
      <c r="H20" s="34">
        <v>74.5</v>
      </c>
      <c r="I20" s="34">
        <v>69.5</v>
      </c>
      <c r="J20" s="34">
        <v>69.8</v>
      </c>
      <c r="K20" s="34">
        <v>70.099999999999994</v>
      </c>
      <c r="L20" s="34">
        <v>77.2</v>
      </c>
      <c r="M20" s="34">
        <v>200</v>
      </c>
      <c r="N20" s="34">
        <v>74.400000000000006</v>
      </c>
      <c r="O20" s="34">
        <v>68.8</v>
      </c>
      <c r="P20" s="34">
        <v>74.400000000000006</v>
      </c>
      <c r="Q20" s="34">
        <v>72.900000000000006</v>
      </c>
      <c r="R20" s="34">
        <v>68.8</v>
      </c>
      <c r="S20" s="34">
        <v>69.3</v>
      </c>
      <c r="T20" s="42">
        <v>69.5</v>
      </c>
    </row>
    <row r="21" spans="1:20" x14ac:dyDescent="0.3">
      <c r="A21" s="9">
        <f t="shared" si="2"/>
        <v>19</v>
      </c>
      <c r="B21" s="21" t="s">
        <v>189</v>
      </c>
      <c r="C21" s="24" t="s">
        <v>37</v>
      </c>
      <c r="D21" s="20">
        <f t="shared" si="0"/>
        <v>73.246153846153845</v>
      </c>
      <c r="E21" s="20">
        <f t="shared" si="1"/>
        <v>71.400000000000006</v>
      </c>
      <c r="F21" s="41">
        <v>73.599999999999994</v>
      </c>
      <c r="G21" s="34">
        <v>74.599999999999994</v>
      </c>
      <c r="H21" s="34">
        <v>73.400000000000006</v>
      </c>
      <c r="I21" s="34">
        <v>72.400000000000006</v>
      </c>
      <c r="J21" s="34">
        <v>200</v>
      </c>
      <c r="K21" s="34">
        <v>73.8</v>
      </c>
      <c r="L21" s="34">
        <v>72.599999999999994</v>
      </c>
      <c r="M21" s="34">
        <v>72.900000000000006</v>
      </c>
      <c r="N21" s="34">
        <v>71.400000000000006</v>
      </c>
      <c r="O21" s="34">
        <v>72.8</v>
      </c>
      <c r="P21" s="34">
        <v>72.3</v>
      </c>
      <c r="Q21" s="34">
        <v>73</v>
      </c>
      <c r="R21" s="34">
        <v>81.599999999999994</v>
      </c>
      <c r="S21" s="34">
        <v>75.5</v>
      </c>
      <c r="T21" s="42">
        <v>73.900000000000006</v>
      </c>
    </row>
    <row r="22" spans="1:20" x14ac:dyDescent="0.3">
      <c r="A22" s="9">
        <f t="shared" si="2"/>
        <v>20</v>
      </c>
      <c r="B22" s="21" t="s">
        <v>214</v>
      </c>
      <c r="C22" s="24" t="s">
        <v>11</v>
      </c>
      <c r="D22" s="20">
        <f t="shared" si="0"/>
        <v>74.346153846153868</v>
      </c>
      <c r="E22" s="20">
        <f t="shared" si="1"/>
        <v>69.400000000000006</v>
      </c>
      <c r="F22" s="41">
        <v>75.7</v>
      </c>
      <c r="G22" s="34">
        <v>69.400000000000006</v>
      </c>
      <c r="H22" s="34">
        <v>76.599999999999994</v>
      </c>
      <c r="I22" s="34">
        <v>76.8</v>
      </c>
      <c r="J22" s="34">
        <v>72.400000000000006</v>
      </c>
      <c r="K22" s="34">
        <v>80.3</v>
      </c>
      <c r="L22" s="34">
        <v>200</v>
      </c>
      <c r="M22" s="34">
        <v>80.8</v>
      </c>
      <c r="N22" s="34">
        <v>72.900000000000006</v>
      </c>
      <c r="O22" s="34">
        <v>74.900000000000006</v>
      </c>
      <c r="P22" s="34">
        <v>73.599999999999994</v>
      </c>
      <c r="Q22" s="34">
        <v>72.5</v>
      </c>
      <c r="R22" s="34">
        <v>75</v>
      </c>
      <c r="S22" s="34">
        <v>75</v>
      </c>
      <c r="T22" s="42">
        <v>71.400000000000006</v>
      </c>
    </row>
    <row r="23" spans="1:20" x14ac:dyDescent="0.3">
      <c r="A23" s="9">
        <f t="shared" si="2"/>
        <v>21</v>
      </c>
      <c r="B23" s="21" t="s">
        <v>293</v>
      </c>
      <c r="C23" s="24" t="s">
        <v>7</v>
      </c>
      <c r="D23" s="20">
        <f t="shared" si="0"/>
        <v>78.030769230769238</v>
      </c>
      <c r="E23" s="20">
        <f t="shared" si="1"/>
        <v>64</v>
      </c>
      <c r="F23" s="41">
        <v>200</v>
      </c>
      <c r="G23" s="34">
        <v>66.2</v>
      </c>
      <c r="H23" s="34">
        <v>66</v>
      </c>
      <c r="I23" s="34">
        <v>64.900000000000006</v>
      </c>
      <c r="J23" s="34">
        <v>64</v>
      </c>
      <c r="K23" s="34">
        <v>68.5</v>
      </c>
      <c r="L23" s="34">
        <v>70.599999999999994</v>
      </c>
      <c r="M23" s="34">
        <v>69.099999999999994</v>
      </c>
      <c r="N23" s="34">
        <v>73.900000000000006</v>
      </c>
      <c r="O23" s="34">
        <v>67.8</v>
      </c>
      <c r="P23" s="34">
        <v>66.5</v>
      </c>
      <c r="Q23" s="34">
        <v>200</v>
      </c>
      <c r="R23" s="34">
        <v>67</v>
      </c>
      <c r="S23" s="34">
        <v>69.900000000000006</v>
      </c>
      <c r="T23" s="42">
        <v>200</v>
      </c>
    </row>
    <row r="24" spans="1:20" x14ac:dyDescent="0.3">
      <c r="A24" s="9">
        <f t="shared" si="2"/>
        <v>22</v>
      </c>
      <c r="B24" s="21" t="s">
        <v>236</v>
      </c>
      <c r="C24" s="24" t="s">
        <v>10</v>
      </c>
      <c r="D24" s="20">
        <f t="shared" si="0"/>
        <v>78.992307692307719</v>
      </c>
      <c r="E24" s="20">
        <f t="shared" si="1"/>
        <v>65.8</v>
      </c>
      <c r="F24" s="41">
        <v>67.2</v>
      </c>
      <c r="G24" s="34">
        <v>200</v>
      </c>
      <c r="H24" s="34">
        <v>200</v>
      </c>
      <c r="I24" s="34">
        <v>67.099999999999994</v>
      </c>
      <c r="J24" s="34">
        <v>68.099999999999994</v>
      </c>
      <c r="K24" s="34">
        <v>200</v>
      </c>
      <c r="L24" s="34">
        <v>77.400000000000006</v>
      </c>
      <c r="M24" s="34">
        <v>71.2</v>
      </c>
      <c r="N24" s="34">
        <v>68.900000000000006</v>
      </c>
      <c r="O24" s="34">
        <v>67.8</v>
      </c>
      <c r="P24" s="34">
        <v>68.400000000000006</v>
      </c>
      <c r="Q24" s="34">
        <v>69.400000000000006</v>
      </c>
      <c r="R24" s="34">
        <v>69.400000000000006</v>
      </c>
      <c r="S24" s="34">
        <v>66.2</v>
      </c>
      <c r="T24" s="42">
        <v>65.8</v>
      </c>
    </row>
    <row r="25" spans="1:20" x14ac:dyDescent="0.3">
      <c r="A25" s="9">
        <f t="shared" si="2"/>
        <v>23</v>
      </c>
      <c r="B25" s="21" t="s">
        <v>61</v>
      </c>
      <c r="C25" s="24" t="s">
        <v>31</v>
      </c>
      <c r="D25" s="20">
        <f t="shared" si="0"/>
        <v>79.400000000000006</v>
      </c>
      <c r="E25" s="20">
        <f t="shared" si="1"/>
        <v>66</v>
      </c>
      <c r="F25" s="41">
        <v>200</v>
      </c>
      <c r="G25" s="34">
        <v>200</v>
      </c>
      <c r="H25" s="34">
        <v>71.8</v>
      </c>
      <c r="I25" s="34">
        <v>67.7</v>
      </c>
      <c r="J25" s="34">
        <v>70.400000000000006</v>
      </c>
      <c r="K25" s="34">
        <v>200</v>
      </c>
      <c r="L25" s="34">
        <v>71.900000000000006</v>
      </c>
      <c r="M25" s="34">
        <v>69.5</v>
      </c>
      <c r="N25" s="34">
        <v>69.400000000000006</v>
      </c>
      <c r="O25" s="34">
        <v>66</v>
      </c>
      <c r="P25" s="34">
        <v>67.900000000000006</v>
      </c>
      <c r="Q25" s="34">
        <v>71.900000000000006</v>
      </c>
      <c r="R25" s="34">
        <v>70.099999999999994</v>
      </c>
      <c r="S25" s="34">
        <v>67.400000000000006</v>
      </c>
      <c r="T25" s="42">
        <v>68.2</v>
      </c>
    </row>
    <row r="26" spans="1:20" x14ac:dyDescent="0.3">
      <c r="A26" s="9">
        <f t="shared" si="2"/>
        <v>24</v>
      </c>
      <c r="B26" s="21" t="s">
        <v>237</v>
      </c>
      <c r="C26" s="24" t="s">
        <v>7</v>
      </c>
      <c r="D26" s="20">
        <f t="shared" si="0"/>
        <v>79.692307692307708</v>
      </c>
      <c r="E26" s="20">
        <f t="shared" si="1"/>
        <v>65</v>
      </c>
      <c r="F26" s="41">
        <v>70.900000000000006</v>
      </c>
      <c r="G26" s="34">
        <v>65.2</v>
      </c>
      <c r="H26" s="34">
        <v>73.099999999999994</v>
      </c>
      <c r="I26" s="34">
        <v>65.5</v>
      </c>
      <c r="J26" s="34">
        <v>68.599999999999994</v>
      </c>
      <c r="K26" s="34">
        <v>82.4</v>
      </c>
      <c r="L26" s="34">
        <v>68.5</v>
      </c>
      <c r="M26" s="34">
        <v>69</v>
      </c>
      <c r="N26" s="34">
        <v>67.7</v>
      </c>
      <c r="O26" s="34">
        <v>65</v>
      </c>
      <c r="P26" s="34">
        <v>200</v>
      </c>
      <c r="Q26" s="34">
        <v>200</v>
      </c>
      <c r="R26" s="34">
        <v>69.900000000000006</v>
      </c>
      <c r="S26" s="34">
        <v>200</v>
      </c>
      <c r="T26" s="42">
        <v>70.2</v>
      </c>
    </row>
    <row r="27" spans="1:20" x14ac:dyDescent="0.3">
      <c r="A27" s="9">
        <f t="shared" si="2"/>
        <v>25</v>
      </c>
      <c r="B27" s="21" t="s">
        <v>238</v>
      </c>
      <c r="C27" s="24" t="s">
        <v>34</v>
      </c>
      <c r="D27" s="20">
        <f t="shared" si="0"/>
        <v>84.230769230769226</v>
      </c>
      <c r="E27" s="20">
        <f t="shared" si="1"/>
        <v>68.5</v>
      </c>
      <c r="F27" s="41">
        <v>200</v>
      </c>
      <c r="G27" s="34">
        <v>73.2</v>
      </c>
      <c r="H27" s="34">
        <v>68.5</v>
      </c>
      <c r="I27" s="34">
        <v>200</v>
      </c>
      <c r="J27" s="34">
        <v>74.099999999999994</v>
      </c>
      <c r="K27" s="34">
        <v>70.3</v>
      </c>
      <c r="L27" s="34">
        <v>76.2</v>
      </c>
      <c r="M27" s="34">
        <v>77.7</v>
      </c>
      <c r="N27" s="34">
        <v>200</v>
      </c>
      <c r="O27" s="34">
        <v>72.8</v>
      </c>
      <c r="P27" s="34">
        <v>77.900000000000006</v>
      </c>
      <c r="Q27" s="34">
        <v>85.8</v>
      </c>
      <c r="R27" s="34">
        <v>72.7</v>
      </c>
      <c r="S27" s="34">
        <v>70</v>
      </c>
      <c r="T27" s="42">
        <v>75.8</v>
      </c>
    </row>
    <row r="28" spans="1:20" x14ac:dyDescent="0.3">
      <c r="A28" s="9">
        <f t="shared" si="2"/>
        <v>26</v>
      </c>
      <c r="B28" s="21" t="s">
        <v>239</v>
      </c>
      <c r="C28" s="24" t="s">
        <v>31</v>
      </c>
      <c r="D28" s="20">
        <f t="shared" si="0"/>
        <v>89.992307692307705</v>
      </c>
      <c r="E28" s="20">
        <f t="shared" si="1"/>
        <v>64</v>
      </c>
      <c r="F28" s="93">
        <v>200</v>
      </c>
      <c r="G28" s="22">
        <v>68.400000000000006</v>
      </c>
      <c r="H28" s="22">
        <v>75.7</v>
      </c>
      <c r="I28" s="22">
        <v>79.900000000000006</v>
      </c>
      <c r="J28" s="22">
        <v>69.5</v>
      </c>
      <c r="K28" s="22">
        <v>67.599999999999994</v>
      </c>
      <c r="L28" s="94">
        <v>200</v>
      </c>
      <c r="M28" s="92">
        <v>200</v>
      </c>
      <c r="N28" s="22">
        <v>74.599999999999994</v>
      </c>
      <c r="O28" s="22">
        <v>65.3</v>
      </c>
      <c r="P28" s="22">
        <v>200</v>
      </c>
      <c r="Q28" s="22">
        <v>72.3</v>
      </c>
      <c r="R28" s="22">
        <v>67.7</v>
      </c>
      <c r="S28" s="22">
        <v>64</v>
      </c>
      <c r="T28" s="24">
        <v>64.900000000000006</v>
      </c>
    </row>
    <row r="29" spans="1:20" x14ac:dyDescent="0.3">
      <c r="A29" s="9">
        <f t="shared" si="2"/>
        <v>27</v>
      </c>
      <c r="B29" s="21" t="s">
        <v>240</v>
      </c>
      <c r="C29" s="24" t="s">
        <v>30</v>
      </c>
      <c r="D29" s="20">
        <f t="shared" si="0"/>
        <v>96.053846153846152</v>
      </c>
      <c r="E29" s="20">
        <f t="shared" si="1"/>
        <v>73.3</v>
      </c>
      <c r="F29" s="21">
        <v>77.2</v>
      </c>
      <c r="G29" s="92">
        <v>200</v>
      </c>
      <c r="H29" s="22">
        <v>78.7</v>
      </c>
      <c r="I29" s="22">
        <v>76.099999999999994</v>
      </c>
      <c r="J29" s="22">
        <v>82.5</v>
      </c>
      <c r="K29" s="22">
        <v>73.7</v>
      </c>
      <c r="L29" s="94">
        <v>200</v>
      </c>
      <c r="M29" s="22">
        <v>82</v>
      </c>
      <c r="N29" s="92">
        <v>200</v>
      </c>
      <c r="O29" s="22">
        <v>73.3</v>
      </c>
      <c r="P29" s="22">
        <v>200</v>
      </c>
      <c r="Q29" s="22">
        <v>77.7</v>
      </c>
      <c r="R29" s="22">
        <v>75.8</v>
      </c>
      <c r="S29" s="22">
        <v>77.5</v>
      </c>
      <c r="T29" s="24">
        <v>74.2</v>
      </c>
    </row>
    <row r="30" spans="1:20" x14ac:dyDescent="0.3">
      <c r="A30" s="9">
        <f t="shared" si="2"/>
        <v>28</v>
      </c>
      <c r="B30" s="21" t="s">
        <v>177</v>
      </c>
      <c r="C30" s="24" t="s">
        <v>163</v>
      </c>
      <c r="D30" s="20">
        <f t="shared" si="0"/>
        <v>96.1</v>
      </c>
      <c r="E30" s="20">
        <f t="shared" si="1"/>
        <v>62</v>
      </c>
      <c r="F30" s="93">
        <v>200</v>
      </c>
      <c r="G30" s="92">
        <v>200</v>
      </c>
      <c r="H30" s="22">
        <v>65.7</v>
      </c>
      <c r="I30" s="22">
        <v>63.5</v>
      </c>
      <c r="J30" s="22">
        <v>66.7</v>
      </c>
      <c r="K30" s="22">
        <v>67.3</v>
      </c>
      <c r="L30" s="23">
        <v>66</v>
      </c>
      <c r="M30" s="22">
        <v>64.400000000000006</v>
      </c>
      <c r="N30" s="22">
        <v>64.3</v>
      </c>
      <c r="O30" s="92">
        <v>200</v>
      </c>
      <c r="P30" s="22">
        <v>66.3</v>
      </c>
      <c r="Q30" s="22">
        <v>63.1</v>
      </c>
      <c r="R30" s="22">
        <v>62</v>
      </c>
      <c r="S30" s="22">
        <v>200</v>
      </c>
      <c r="T30" s="24">
        <v>200</v>
      </c>
    </row>
    <row r="31" spans="1:20" x14ac:dyDescent="0.3">
      <c r="A31" s="9">
        <f t="shared" si="2"/>
        <v>29</v>
      </c>
      <c r="B31" s="21" t="s">
        <v>212</v>
      </c>
      <c r="C31" s="24" t="s">
        <v>31</v>
      </c>
      <c r="D31" s="20">
        <f t="shared" si="0"/>
        <v>102.76923076923077</v>
      </c>
      <c r="E31" s="20">
        <f t="shared" si="1"/>
        <v>66.3</v>
      </c>
      <c r="F31" s="21">
        <v>77.400000000000006</v>
      </c>
      <c r="G31" s="92">
        <v>200</v>
      </c>
      <c r="H31" s="22">
        <v>66.3</v>
      </c>
      <c r="I31" s="92">
        <v>200</v>
      </c>
      <c r="J31" s="22">
        <v>70.5</v>
      </c>
      <c r="K31" s="22">
        <v>69.7</v>
      </c>
      <c r="L31" s="94">
        <v>200</v>
      </c>
      <c r="M31" s="22">
        <v>200</v>
      </c>
      <c r="N31" s="22">
        <v>69.3</v>
      </c>
      <c r="O31" s="22">
        <v>200</v>
      </c>
      <c r="P31" s="22">
        <v>79.8</v>
      </c>
      <c r="Q31" s="22">
        <v>70.7</v>
      </c>
      <c r="R31" s="22">
        <v>77</v>
      </c>
      <c r="S31" s="22">
        <v>76.599999999999994</v>
      </c>
      <c r="T31" s="24">
        <v>78.7</v>
      </c>
    </row>
    <row r="32" spans="1:20" x14ac:dyDescent="0.3">
      <c r="A32" s="9">
        <f t="shared" si="2"/>
        <v>30</v>
      </c>
      <c r="B32" s="21" t="s">
        <v>241</v>
      </c>
      <c r="C32" s="24" t="s">
        <v>402</v>
      </c>
      <c r="D32" s="20">
        <f t="shared" si="0"/>
        <v>103.76153846153846</v>
      </c>
      <c r="E32" s="20">
        <f t="shared" si="1"/>
        <v>79.400000000000006</v>
      </c>
      <c r="F32" s="21">
        <v>91.8</v>
      </c>
      <c r="G32" s="92">
        <v>200</v>
      </c>
      <c r="H32" s="92">
        <v>200</v>
      </c>
      <c r="I32" s="22">
        <v>86.9</v>
      </c>
      <c r="J32" s="92">
        <v>200</v>
      </c>
      <c r="K32" s="22">
        <v>80.599999999999994</v>
      </c>
      <c r="L32" s="23">
        <v>80.5</v>
      </c>
      <c r="M32" s="22">
        <v>84.6</v>
      </c>
      <c r="N32" s="22">
        <v>80.7</v>
      </c>
      <c r="O32" s="22">
        <v>83.8</v>
      </c>
      <c r="P32" s="22">
        <v>200</v>
      </c>
      <c r="Q32" s="22">
        <v>91.1</v>
      </c>
      <c r="R32" s="22">
        <v>96.1</v>
      </c>
      <c r="S32" s="22">
        <v>79.400000000000006</v>
      </c>
      <c r="T32" s="24">
        <v>93.4</v>
      </c>
    </row>
    <row r="33" spans="1:20" x14ac:dyDescent="0.3">
      <c r="A33" s="9">
        <f t="shared" si="2"/>
        <v>31</v>
      </c>
      <c r="B33" s="21" t="s">
        <v>242</v>
      </c>
      <c r="C33" s="24" t="s">
        <v>37</v>
      </c>
      <c r="D33" s="20">
        <f t="shared" si="0"/>
        <v>104.9846153846154</v>
      </c>
      <c r="E33" s="20">
        <f t="shared" si="1"/>
        <v>69.7</v>
      </c>
      <c r="F33" s="21">
        <v>81.099999999999994</v>
      </c>
      <c r="G33" s="92">
        <v>200</v>
      </c>
      <c r="H33" s="22">
        <v>76.8</v>
      </c>
      <c r="I33" s="22">
        <v>76.599999999999994</v>
      </c>
      <c r="J33" s="22">
        <v>81.900000000000006</v>
      </c>
      <c r="K33" s="22">
        <v>69.7</v>
      </c>
      <c r="L33" s="23">
        <v>73.400000000000006</v>
      </c>
      <c r="M33" s="92">
        <v>200</v>
      </c>
      <c r="N33" s="22">
        <v>77.2</v>
      </c>
      <c r="O33" s="92">
        <v>200</v>
      </c>
      <c r="P33" s="22">
        <v>200</v>
      </c>
      <c r="Q33" s="22">
        <v>75.2</v>
      </c>
      <c r="R33" s="22">
        <v>79.2</v>
      </c>
      <c r="S33" s="22">
        <v>73.7</v>
      </c>
      <c r="T33" s="24">
        <v>200</v>
      </c>
    </row>
    <row r="34" spans="1:20" x14ac:dyDescent="0.3">
      <c r="A34" s="9">
        <f t="shared" si="2"/>
        <v>32</v>
      </c>
      <c r="B34" s="21" t="s">
        <v>195</v>
      </c>
      <c r="C34" s="24" t="s">
        <v>33</v>
      </c>
      <c r="D34" s="20">
        <f t="shared" si="0"/>
        <v>110.17692307692309</v>
      </c>
      <c r="E34" s="20">
        <f t="shared" si="1"/>
        <v>67.7</v>
      </c>
      <c r="F34" s="21">
        <v>70.5</v>
      </c>
      <c r="G34" s="22">
        <v>70.2</v>
      </c>
      <c r="H34" s="22">
        <v>68.400000000000006</v>
      </c>
      <c r="I34" s="22">
        <v>69.099999999999994</v>
      </c>
      <c r="J34" s="22">
        <v>67.7</v>
      </c>
      <c r="K34" s="92">
        <v>200</v>
      </c>
      <c r="L34" s="23">
        <v>67.7</v>
      </c>
      <c r="M34" s="22">
        <v>74.400000000000006</v>
      </c>
      <c r="N34" s="92">
        <v>200</v>
      </c>
      <c r="O34" s="92">
        <v>200</v>
      </c>
      <c r="P34" s="22">
        <v>200</v>
      </c>
      <c r="Q34" s="22">
        <v>73.900000000000006</v>
      </c>
      <c r="R34" s="22">
        <v>70.400000000000006</v>
      </c>
      <c r="S34" s="22">
        <v>200</v>
      </c>
      <c r="T34" s="24">
        <v>200</v>
      </c>
    </row>
    <row r="35" spans="1:20" x14ac:dyDescent="0.3">
      <c r="A35" s="9">
        <f t="shared" si="2"/>
        <v>33</v>
      </c>
      <c r="B35" s="21" t="s">
        <v>200</v>
      </c>
      <c r="C35" s="24" t="s">
        <v>12</v>
      </c>
      <c r="D35" s="20">
        <f t="shared" si="0"/>
        <v>116.71538461538459</v>
      </c>
      <c r="E35" s="20">
        <f t="shared" si="1"/>
        <v>68.5</v>
      </c>
      <c r="F35" s="93">
        <v>200</v>
      </c>
      <c r="G35" s="22">
        <v>71</v>
      </c>
      <c r="H35" s="22">
        <v>74.5</v>
      </c>
      <c r="I35" s="92">
        <v>200</v>
      </c>
      <c r="J35" s="92">
        <v>200</v>
      </c>
      <c r="K35" s="22">
        <v>70.400000000000006</v>
      </c>
      <c r="L35" s="23">
        <v>68.5</v>
      </c>
      <c r="M35" s="22">
        <v>69.7</v>
      </c>
      <c r="N35" s="22">
        <v>76</v>
      </c>
      <c r="O35" s="22">
        <v>127.6</v>
      </c>
      <c r="P35" s="22">
        <v>78.5</v>
      </c>
      <c r="Q35" s="22">
        <v>81.099999999999994</v>
      </c>
      <c r="R35" s="22">
        <v>200</v>
      </c>
      <c r="S35" s="22">
        <v>200</v>
      </c>
      <c r="T35" s="24">
        <v>200</v>
      </c>
    </row>
    <row r="36" spans="1:20" x14ac:dyDescent="0.3">
      <c r="A36" s="9">
        <f t="shared" si="2"/>
        <v>34</v>
      </c>
      <c r="B36" s="21" t="s">
        <v>243</v>
      </c>
      <c r="C36" s="24" t="s">
        <v>9</v>
      </c>
      <c r="D36" s="20">
        <f t="shared" si="0"/>
        <v>118.90769230769232</v>
      </c>
      <c r="E36" s="20">
        <f t="shared" si="1"/>
        <v>64.400000000000006</v>
      </c>
      <c r="F36" s="93">
        <v>200</v>
      </c>
      <c r="G36" s="22">
        <v>65.900000000000006</v>
      </c>
      <c r="H36" s="92">
        <v>200</v>
      </c>
      <c r="I36" s="92">
        <v>200</v>
      </c>
      <c r="J36" s="22">
        <v>69.599999999999994</v>
      </c>
      <c r="K36" s="22">
        <v>67.900000000000006</v>
      </c>
      <c r="L36" s="23">
        <v>200</v>
      </c>
      <c r="M36" s="22">
        <v>69</v>
      </c>
      <c r="N36" s="22">
        <v>200</v>
      </c>
      <c r="O36" s="22">
        <v>200</v>
      </c>
      <c r="P36" s="22">
        <v>64.400000000000006</v>
      </c>
      <c r="Q36" s="22">
        <v>72.3</v>
      </c>
      <c r="R36" s="22">
        <v>64.5</v>
      </c>
      <c r="S36" s="22">
        <v>200</v>
      </c>
      <c r="T36" s="24">
        <v>72.2</v>
      </c>
    </row>
    <row r="37" spans="1:20" x14ac:dyDescent="0.3">
      <c r="A37" s="9">
        <f t="shared" si="2"/>
        <v>35</v>
      </c>
      <c r="B37" s="21" t="s">
        <v>399</v>
      </c>
      <c r="C37" s="24" t="s">
        <v>145</v>
      </c>
      <c r="D37" s="20">
        <f t="shared" si="0"/>
        <v>126.8153846153846</v>
      </c>
      <c r="E37" s="20">
        <f t="shared" si="1"/>
        <v>88.3</v>
      </c>
      <c r="F37" s="21">
        <v>88.8</v>
      </c>
      <c r="G37" s="22">
        <v>102.8</v>
      </c>
      <c r="H37" s="22">
        <v>200</v>
      </c>
      <c r="I37" s="22">
        <v>90.8</v>
      </c>
      <c r="J37" s="22">
        <v>88.3</v>
      </c>
      <c r="K37" s="22">
        <v>88.6</v>
      </c>
      <c r="L37" s="23">
        <v>96.1</v>
      </c>
      <c r="M37" s="92">
        <v>200</v>
      </c>
      <c r="N37" s="92">
        <v>200</v>
      </c>
      <c r="O37" s="92">
        <v>200</v>
      </c>
      <c r="P37" s="22">
        <v>200</v>
      </c>
      <c r="Q37" s="22">
        <v>200</v>
      </c>
      <c r="R37" s="22">
        <v>96.7</v>
      </c>
      <c r="S37" s="22">
        <v>98.3</v>
      </c>
      <c r="T37" s="24">
        <v>98.2</v>
      </c>
    </row>
    <row r="38" spans="1:20" x14ac:dyDescent="0.3">
      <c r="A38" s="9">
        <f t="shared" si="2"/>
        <v>36</v>
      </c>
      <c r="B38" s="21" t="s">
        <v>40</v>
      </c>
      <c r="C38" s="24" t="s">
        <v>12</v>
      </c>
      <c r="D38" s="20">
        <f t="shared" si="0"/>
        <v>138.10000000000002</v>
      </c>
      <c r="E38" s="20">
        <f t="shared" si="1"/>
        <v>62.4</v>
      </c>
      <c r="F38" s="21">
        <v>63.5</v>
      </c>
      <c r="G38" s="92">
        <v>200</v>
      </c>
      <c r="H38" s="22">
        <v>63.7</v>
      </c>
      <c r="I38" s="92">
        <v>200</v>
      </c>
      <c r="J38" s="22">
        <v>67.2</v>
      </c>
      <c r="K38" s="92">
        <v>200</v>
      </c>
      <c r="L38" s="23">
        <v>200</v>
      </c>
      <c r="M38" s="22">
        <v>62.4</v>
      </c>
      <c r="N38" s="22">
        <v>200</v>
      </c>
      <c r="O38" s="22">
        <v>68.8</v>
      </c>
      <c r="P38" s="22">
        <v>69.7</v>
      </c>
      <c r="Q38" s="22">
        <v>200</v>
      </c>
      <c r="R38" s="22">
        <v>200</v>
      </c>
      <c r="S38" s="22">
        <v>200</v>
      </c>
      <c r="T38" s="24">
        <v>200</v>
      </c>
    </row>
    <row r="39" spans="1:20" x14ac:dyDescent="0.3">
      <c r="A39" s="9">
        <f t="shared" si="2"/>
        <v>37</v>
      </c>
      <c r="B39" s="21" t="s">
        <v>244</v>
      </c>
      <c r="C39" s="24" t="s">
        <v>33</v>
      </c>
      <c r="D39" s="20">
        <f t="shared" si="0"/>
        <v>150.05384615384614</v>
      </c>
      <c r="E39" s="20">
        <f t="shared" si="1"/>
        <v>67</v>
      </c>
      <c r="F39" s="21">
        <v>69.599999999999994</v>
      </c>
      <c r="G39" s="92">
        <v>200</v>
      </c>
      <c r="H39" s="22">
        <v>74.5</v>
      </c>
      <c r="I39" s="22">
        <v>67.3</v>
      </c>
      <c r="J39" s="92">
        <v>200</v>
      </c>
      <c r="K39" s="22">
        <v>72.3</v>
      </c>
      <c r="L39" s="23">
        <v>67</v>
      </c>
      <c r="M39" s="92">
        <v>200</v>
      </c>
      <c r="N39" s="22">
        <v>200</v>
      </c>
      <c r="O39" s="22">
        <v>200</v>
      </c>
      <c r="P39" s="22">
        <v>200</v>
      </c>
      <c r="Q39" s="22">
        <v>200</v>
      </c>
      <c r="R39" s="22">
        <v>200</v>
      </c>
      <c r="S39" s="22">
        <v>200</v>
      </c>
      <c r="T39" s="24">
        <v>200</v>
      </c>
    </row>
    <row r="40" spans="1:20" x14ac:dyDescent="0.3">
      <c r="A40" s="9">
        <f t="shared" si="2"/>
        <v>38</v>
      </c>
      <c r="B40" s="21" t="s">
        <v>176</v>
      </c>
      <c r="C40" s="24" t="s">
        <v>165</v>
      </c>
      <c r="D40" s="20">
        <f t="shared" si="0"/>
        <v>162.25384615384615</v>
      </c>
      <c r="E40" s="20">
        <f t="shared" si="1"/>
        <v>68.099999999999994</v>
      </c>
      <c r="F40" s="21">
        <v>200</v>
      </c>
      <c r="G40" s="92">
        <v>200</v>
      </c>
      <c r="H40" s="22">
        <v>91</v>
      </c>
      <c r="I40" s="22">
        <v>200</v>
      </c>
      <c r="J40" s="92">
        <v>200</v>
      </c>
      <c r="K40" s="92">
        <v>200</v>
      </c>
      <c r="L40" s="23">
        <v>73.7</v>
      </c>
      <c r="M40" s="22">
        <v>200</v>
      </c>
      <c r="N40" s="22">
        <v>200</v>
      </c>
      <c r="O40" s="22">
        <v>200</v>
      </c>
      <c r="P40" s="22">
        <v>68.099999999999994</v>
      </c>
      <c r="Q40" s="22">
        <v>76.5</v>
      </c>
      <c r="R40" s="22">
        <v>200</v>
      </c>
      <c r="S40" s="22">
        <v>200</v>
      </c>
      <c r="T40" s="24">
        <v>200</v>
      </c>
    </row>
    <row r="41" spans="1:20" x14ac:dyDescent="0.3">
      <c r="A41" s="9">
        <f t="shared" si="2"/>
        <v>39</v>
      </c>
      <c r="B41" s="21" t="s">
        <v>245</v>
      </c>
      <c r="C41" s="24" t="s">
        <v>37</v>
      </c>
      <c r="D41" s="20">
        <f t="shared" si="0"/>
        <v>176.4769230769231</v>
      </c>
      <c r="E41" s="20">
        <f t="shared" si="1"/>
        <v>83.9</v>
      </c>
      <c r="F41" s="21">
        <v>83.9</v>
      </c>
      <c r="G41" s="92">
        <v>200</v>
      </c>
      <c r="H41" s="92">
        <v>200</v>
      </c>
      <c r="I41" s="92">
        <v>200</v>
      </c>
      <c r="J41" s="22">
        <v>200</v>
      </c>
      <c r="K41" s="22">
        <v>200</v>
      </c>
      <c r="L41" s="23">
        <v>95.7</v>
      </c>
      <c r="M41" s="22">
        <v>200</v>
      </c>
      <c r="N41" s="22">
        <v>200</v>
      </c>
      <c r="O41" s="22">
        <v>200</v>
      </c>
      <c r="P41" s="22">
        <v>200</v>
      </c>
      <c r="Q41" s="22">
        <v>200</v>
      </c>
      <c r="R41" s="22">
        <v>114.6</v>
      </c>
      <c r="S41" s="22">
        <v>200</v>
      </c>
      <c r="T41" s="24">
        <v>200</v>
      </c>
    </row>
    <row r="42" spans="1:20" ht="15" thickBot="1" x14ac:dyDescent="0.35">
      <c r="A42" s="16">
        <f t="shared" si="2"/>
        <v>40</v>
      </c>
      <c r="B42" s="14" t="s">
        <v>246</v>
      </c>
      <c r="C42" s="15" t="s">
        <v>145</v>
      </c>
      <c r="D42" s="17">
        <f t="shared" si="0"/>
        <v>186.89999999999998</v>
      </c>
      <c r="E42" s="28">
        <f t="shared" si="1"/>
        <v>96</v>
      </c>
      <c r="F42" s="90">
        <v>200</v>
      </c>
      <c r="G42" s="103">
        <v>200</v>
      </c>
      <c r="H42" s="91">
        <v>200</v>
      </c>
      <c r="I42" s="18">
        <v>200</v>
      </c>
      <c r="J42" s="18">
        <v>200</v>
      </c>
      <c r="K42" s="18">
        <v>200</v>
      </c>
      <c r="L42" s="25">
        <v>200</v>
      </c>
      <c r="M42" s="18">
        <v>96</v>
      </c>
      <c r="N42" s="18">
        <v>133.69999999999999</v>
      </c>
      <c r="O42" s="18">
        <v>200</v>
      </c>
      <c r="P42" s="18">
        <v>200</v>
      </c>
      <c r="Q42" s="18">
        <v>200</v>
      </c>
      <c r="R42" s="18">
        <v>200</v>
      </c>
      <c r="S42" s="18">
        <v>200</v>
      </c>
      <c r="T42" s="15">
        <v>200</v>
      </c>
    </row>
  </sheetData>
  <mergeCells count="1">
    <mergeCell ref="A1:T1"/>
  </mergeCells>
  <phoneticPr fontId="4" type="noConversion"/>
  <conditionalFormatting sqref="E3:E41">
    <cfRule type="top10" dxfId="36" priority="4" bottom="1" rank="1"/>
  </conditionalFormatting>
  <conditionalFormatting sqref="F3:T27">
    <cfRule type="cellIs" dxfId="35" priority="1" operator="equal">
      <formula>LARGE($F3:$T3,2)</formula>
    </cfRule>
    <cfRule type="cellIs" dxfId="34" priority="2" operator="equal">
      <formula>LARGE($F3:$T3,3)</formula>
    </cfRule>
    <cfRule type="cellIs" dxfId="33" priority="3" operator="equal">
      <formula>LARGE($F3:$T3,1)</formula>
    </cfRule>
  </conditionalFormatting>
  <pageMargins left="0.7" right="0.7" top="0.75" bottom="0.75" header="0.3" footer="0.3"/>
  <pageSetup scale="50" orientation="portrait" r:id="rId1"/>
  <ignoredErrors>
    <ignoredError sqref="D3 D4:D4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C1E8-E02D-4983-A797-F8CA1048C178}">
  <sheetPr>
    <pageSetUpPr fitToPage="1"/>
  </sheetPr>
  <dimension ref="A1:T43"/>
  <sheetViews>
    <sheetView zoomScale="145" zoomScaleNormal="145" workbookViewId="0">
      <selection activeCell="A2" sqref="A1:T1048576"/>
    </sheetView>
  </sheetViews>
  <sheetFormatPr defaultRowHeight="14.4" x14ac:dyDescent="0.3"/>
  <cols>
    <col min="1" max="1" width="5.21875" bestFit="1" customWidth="1"/>
    <col min="2" max="2" width="23.4414062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20" width="9.6640625" bestFit="1" customWidth="1"/>
  </cols>
  <sheetData>
    <row r="1" spans="1:20" ht="24" thickBot="1" x14ac:dyDescent="0.35">
      <c r="A1" s="151" t="s">
        <v>384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15" thickBot="1" x14ac:dyDescent="0.35">
      <c r="A2" s="5" t="s">
        <v>133</v>
      </c>
      <c r="B2" s="6" t="s">
        <v>67</v>
      </c>
      <c r="C2" s="8" t="s">
        <v>146</v>
      </c>
      <c r="D2" s="5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7" t="s">
        <v>121</v>
      </c>
      <c r="T2" s="8" t="s">
        <v>134</v>
      </c>
    </row>
    <row r="3" spans="1:20" x14ac:dyDescent="0.3">
      <c r="A3" s="55">
        <v>1</v>
      </c>
      <c r="B3" s="12" t="s">
        <v>39</v>
      </c>
      <c r="C3" s="13" t="s">
        <v>7</v>
      </c>
      <c r="D3" s="33">
        <v>61.884615384615387</v>
      </c>
      <c r="E3" s="20">
        <f>MIN(F3:T3)</f>
        <v>58.59</v>
      </c>
      <c r="F3" s="12">
        <v>62.38</v>
      </c>
      <c r="G3" s="10">
        <v>61.93</v>
      </c>
      <c r="H3" s="10">
        <v>61.08</v>
      </c>
      <c r="I3" s="10">
        <v>60.91</v>
      </c>
      <c r="J3" s="10">
        <v>61.38</v>
      </c>
      <c r="K3" s="10">
        <v>58.59</v>
      </c>
      <c r="L3" s="10">
        <v>200</v>
      </c>
      <c r="M3" s="10">
        <v>200</v>
      </c>
      <c r="N3" s="10">
        <v>62.2</v>
      </c>
      <c r="O3" s="10">
        <v>64.22</v>
      </c>
      <c r="P3" s="10">
        <v>62.16</v>
      </c>
      <c r="Q3" s="10">
        <v>60.88</v>
      </c>
      <c r="R3" s="10">
        <v>62.09</v>
      </c>
      <c r="S3" s="10">
        <v>63.81</v>
      </c>
      <c r="T3" s="13">
        <v>62.89</v>
      </c>
    </row>
    <row r="4" spans="1:20" x14ac:dyDescent="0.3">
      <c r="A4" s="54">
        <v>2</v>
      </c>
      <c r="B4" s="21" t="s">
        <v>60</v>
      </c>
      <c r="C4" s="24" t="s">
        <v>6</v>
      </c>
      <c r="D4" s="33">
        <v>62.623076923076923</v>
      </c>
      <c r="E4" s="20">
        <f t="shared" ref="E4:E43" si="0">MIN(F4:T4)</f>
        <v>60.29</v>
      </c>
      <c r="F4" s="41">
        <v>61.78</v>
      </c>
      <c r="G4" s="34">
        <v>63.13</v>
      </c>
      <c r="H4" s="34">
        <v>60.76</v>
      </c>
      <c r="I4" s="34">
        <v>64.02</v>
      </c>
      <c r="J4" s="34">
        <v>63.6</v>
      </c>
      <c r="K4" s="34">
        <v>65.83</v>
      </c>
      <c r="L4" s="34">
        <v>60.29</v>
      </c>
      <c r="M4" s="34">
        <v>63.35</v>
      </c>
      <c r="N4" s="34">
        <v>64.59</v>
      </c>
      <c r="O4" s="34">
        <v>62.62</v>
      </c>
      <c r="P4" s="34">
        <v>62.19</v>
      </c>
      <c r="Q4" s="34">
        <v>62.86</v>
      </c>
      <c r="R4" s="34">
        <v>63.76</v>
      </c>
      <c r="S4" s="34">
        <v>61.31</v>
      </c>
      <c r="T4" s="42">
        <v>64.448999999999998</v>
      </c>
    </row>
    <row r="5" spans="1:20" x14ac:dyDescent="0.3">
      <c r="A5" s="59">
        <f>A4+1</f>
        <v>3</v>
      </c>
      <c r="B5" s="21" t="s">
        <v>59</v>
      </c>
      <c r="C5" s="24" t="s">
        <v>6</v>
      </c>
      <c r="D5" s="33">
        <v>63.484615384615381</v>
      </c>
      <c r="E5" s="20">
        <f t="shared" si="0"/>
        <v>61.86</v>
      </c>
      <c r="F5" s="41">
        <v>62.08</v>
      </c>
      <c r="G5" s="34">
        <v>62.9</v>
      </c>
      <c r="H5" s="34">
        <v>67.551000000000002</v>
      </c>
      <c r="I5" s="34">
        <v>63.41</v>
      </c>
      <c r="J5" s="34">
        <v>64.13</v>
      </c>
      <c r="K5" s="34">
        <v>200</v>
      </c>
      <c r="L5" s="34">
        <v>65.09</v>
      </c>
      <c r="M5" s="34">
        <v>66</v>
      </c>
      <c r="N5" s="34">
        <v>63.71</v>
      </c>
      <c r="O5" s="34">
        <v>63.69</v>
      </c>
      <c r="P5" s="34">
        <v>63.24</v>
      </c>
      <c r="Q5" s="34">
        <v>61.86</v>
      </c>
      <c r="R5" s="34">
        <v>62.1</v>
      </c>
      <c r="S5" s="34">
        <v>62.08</v>
      </c>
      <c r="T5" s="42">
        <v>64.989999999999995</v>
      </c>
    </row>
    <row r="6" spans="1:20" x14ac:dyDescent="0.3">
      <c r="A6" s="40">
        <f t="shared" ref="A6:A43" si="1">A5+1</f>
        <v>4</v>
      </c>
      <c r="B6" s="21" t="s">
        <v>302</v>
      </c>
      <c r="C6" s="24" t="s">
        <v>7</v>
      </c>
      <c r="D6" s="33">
        <v>63.784615384615385</v>
      </c>
      <c r="E6" s="20">
        <f t="shared" si="0"/>
        <v>62.28</v>
      </c>
      <c r="F6" s="41">
        <v>65.31</v>
      </c>
      <c r="G6" s="34">
        <v>200</v>
      </c>
      <c r="H6" s="34">
        <v>64.739999999999995</v>
      </c>
      <c r="I6" s="34">
        <v>63.58</v>
      </c>
      <c r="J6" s="34">
        <v>64.239999999999995</v>
      </c>
      <c r="K6" s="34">
        <v>65.56</v>
      </c>
      <c r="L6" s="34">
        <v>62.77</v>
      </c>
      <c r="M6" s="34">
        <v>63.91</v>
      </c>
      <c r="N6" s="34">
        <v>63.91</v>
      </c>
      <c r="O6" s="34">
        <v>62.72</v>
      </c>
      <c r="P6" s="34">
        <v>62.28</v>
      </c>
      <c r="Q6" s="34">
        <v>63.42</v>
      </c>
      <c r="R6" s="34">
        <v>62.45</v>
      </c>
      <c r="S6" s="34">
        <v>64.319999999999993</v>
      </c>
      <c r="T6" s="42">
        <v>68.116200000000006</v>
      </c>
    </row>
    <row r="7" spans="1:20" x14ac:dyDescent="0.3">
      <c r="A7" s="9">
        <f t="shared" si="1"/>
        <v>5</v>
      </c>
      <c r="B7" s="21" t="s">
        <v>247</v>
      </c>
      <c r="C7" s="24" t="s">
        <v>13</v>
      </c>
      <c r="D7" s="33">
        <v>64.723076923076917</v>
      </c>
      <c r="E7" s="20">
        <f t="shared" si="0"/>
        <v>61.44</v>
      </c>
      <c r="F7" s="41">
        <v>65.180000000000007</v>
      </c>
      <c r="G7" s="34">
        <v>65.61</v>
      </c>
      <c r="H7" s="34">
        <v>64.459999999999994</v>
      </c>
      <c r="I7" s="34">
        <v>61.44</v>
      </c>
      <c r="J7" s="34">
        <v>65.069999999999993</v>
      </c>
      <c r="K7" s="34">
        <v>64.349999999999994</v>
      </c>
      <c r="L7" s="34">
        <v>68.63</v>
      </c>
      <c r="M7" s="34">
        <v>64.59</v>
      </c>
      <c r="N7" s="34">
        <v>66.63</v>
      </c>
      <c r="O7" s="34">
        <v>63.88</v>
      </c>
      <c r="P7" s="34">
        <v>61.8</v>
      </c>
      <c r="Q7" s="34">
        <v>63.87</v>
      </c>
      <c r="R7" s="34">
        <v>70.201999999999998</v>
      </c>
      <c r="S7" s="34">
        <v>70.378</v>
      </c>
      <c r="T7" s="42">
        <v>65.87</v>
      </c>
    </row>
    <row r="8" spans="1:20" x14ac:dyDescent="0.3">
      <c r="A8" s="9">
        <f t="shared" si="1"/>
        <v>6</v>
      </c>
      <c r="B8" s="21" t="s">
        <v>54</v>
      </c>
      <c r="C8" s="24" t="s">
        <v>30</v>
      </c>
      <c r="D8" s="33">
        <v>65.246153846153845</v>
      </c>
      <c r="E8" s="20">
        <f t="shared" si="0"/>
        <v>63.75</v>
      </c>
      <c r="F8" s="41">
        <v>64.95</v>
      </c>
      <c r="G8" s="34">
        <v>65.430000000000007</v>
      </c>
      <c r="H8" s="34">
        <v>64.23</v>
      </c>
      <c r="I8" s="34">
        <v>65.2</v>
      </c>
      <c r="J8" s="34">
        <v>66.66</v>
      </c>
      <c r="K8" s="34">
        <v>63.75</v>
      </c>
      <c r="L8" s="34">
        <v>64.95</v>
      </c>
      <c r="M8" s="34">
        <v>66.48</v>
      </c>
      <c r="N8" s="34">
        <v>64.53</v>
      </c>
      <c r="O8" s="34">
        <v>65.13</v>
      </c>
      <c r="P8" s="34">
        <v>75.768000000000001</v>
      </c>
      <c r="Q8" s="34">
        <v>66.84</v>
      </c>
      <c r="R8" s="34">
        <v>65.739999999999995</v>
      </c>
      <c r="S8" s="34">
        <v>65.95</v>
      </c>
      <c r="T8" s="42">
        <v>65.239999999999995</v>
      </c>
    </row>
    <row r="9" spans="1:20" x14ac:dyDescent="0.3">
      <c r="A9" s="9">
        <f t="shared" si="1"/>
        <v>7</v>
      </c>
      <c r="B9" s="21" t="s">
        <v>55</v>
      </c>
      <c r="C9" s="24" t="s">
        <v>11</v>
      </c>
      <c r="D9" s="33">
        <v>65.58461538461539</v>
      </c>
      <c r="E9" s="20">
        <f t="shared" si="0"/>
        <v>63.33</v>
      </c>
      <c r="F9" s="41">
        <v>66.599999999999994</v>
      </c>
      <c r="G9" s="34">
        <v>200</v>
      </c>
      <c r="H9" s="34">
        <v>200</v>
      </c>
      <c r="I9" s="34">
        <v>67.91</v>
      </c>
      <c r="J9" s="34">
        <v>66.52</v>
      </c>
      <c r="K9" s="34">
        <v>67.91</v>
      </c>
      <c r="L9" s="34">
        <v>64.45</v>
      </c>
      <c r="M9" s="34">
        <v>66.13</v>
      </c>
      <c r="N9" s="34">
        <v>63.38</v>
      </c>
      <c r="O9" s="34">
        <v>64.45</v>
      </c>
      <c r="P9" s="34">
        <v>63.54</v>
      </c>
      <c r="Q9" s="34">
        <v>65.67</v>
      </c>
      <c r="R9" s="34">
        <v>65.78</v>
      </c>
      <c r="S9" s="34">
        <v>63.33</v>
      </c>
      <c r="T9" s="42">
        <v>66.94</v>
      </c>
    </row>
    <row r="10" spans="1:20" x14ac:dyDescent="0.3">
      <c r="A10" s="9">
        <f t="shared" si="1"/>
        <v>8</v>
      </c>
      <c r="B10" s="21" t="s">
        <v>40</v>
      </c>
      <c r="C10" s="24" t="s">
        <v>12</v>
      </c>
      <c r="D10" s="33">
        <v>65.83846153846153</v>
      </c>
      <c r="E10" s="20">
        <f t="shared" si="0"/>
        <v>63.41</v>
      </c>
      <c r="F10" s="41">
        <v>63.41</v>
      </c>
      <c r="G10" s="34">
        <v>200</v>
      </c>
      <c r="H10" s="34">
        <v>67.3</v>
      </c>
      <c r="I10" s="34">
        <v>63.61</v>
      </c>
      <c r="J10" s="34">
        <v>68.25</v>
      </c>
      <c r="K10" s="34">
        <v>67.58</v>
      </c>
      <c r="L10" s="34">
        <v>67.58</v>
      </c>
      <c r="M10" s="34">
        <v>66.66</v>
      </c>
      <c r="N10" s="34">
        <f>D10+1.23</f>
        <v>67.068461538461534</v>
      </c>
      <c r="O10" s="34">
        <f>D10-1.23</f>
        <v>64.608461538461526</v>
      </c>
      <c r="P10" s="34">
        <f>D10-2.36</f>
        <v>63.478461538461531</v>
      </c>
      <c r="Q10" s="34">
        <f>D10+2.36</f>
        <v>68.19846153846153</v>
      </c>
      <c r="R10" s="34">
        <f>D10-0.05</f>
        <v>65.788461538461533</v>
      </c>
      <c r="S10" s="34">
        <f>D10+0.05</f>
        <v>65.888461538461527</v>
      </c>
      <c r="T10" s="42">
        <f>D10</f>
        <v>65.83846153846153</v>
      </c>
    </row>
    <row r="11" spans="1:20" x14ac:dyDescent="0.3">
      <c r="A11" s="9">
        <f t="shared" si="1"/>
        <v>9</v>
      </c>
      <c r="B11" s="21" t="s">
        <v>239</v>
      </c>
      <c r="C11" s="24" t="s">
        <v>31</v>
      </c>
      <c r="D11" s="33">
        <v>66.007692307692309</v>
      </c>
      <c r="E11" s="20">
        <f t="shared" si="0"/>
        <v>61.17</v>
      </c>
      <c r="F11" s="41">
        <v>65.28</v>
      </c>
      <c r="G11" s="34">
        <v>200</v>
      </c>
      <c r="H11" s="34">
        <v>65.95</v>
      </c>
      <c r="I11" s="34">
        <v>65.319999999999993</v>
      </c>
      <c r="J11" s="34">
        <v>66.47</v>
      </c>
      <c r="K11" s="34">
        <v>68.34</v>
      </c>
      <c r="L11" s="34">
        <v>63.79</v>
      </c>
      <c r="M11" s="34">
        <v>64.98</v>
      </c>
      <c r="N11" s="34">
        <v>72.61</v>
      </c>
      <c r="O11" s="34">
        <v>64.23</v>
      </c>
      <c r="P11" s="34">
        <v>65.989999999999995</v>
      </c>
      <c r="Q11" s="34">
        <v>61.17</v>
      </c>
      <c r="R11" s="34">
        <v>66.650000000000006</v>
      </c>
      <c r="S11" s="34">
        <v>73.600999999999999</v>
      </c>
      <c r="T11" s="42">
        <v>67.290000000000006</v>
      </c>
    </row>
    <row r="12" spans="1:20" x14ac:dyDescent="0.3">
      <c r="A12" s="9">
        <f t="shared" si="1"/>
        <v>10</v>
      </c>
      <c r="B12" s="21" t="s">
        <v>177</v>
      </c>
      <c r="C12" s="24" t="s">
        <v>163</v>
      </c>
      <c r="D12" s="33">
        <v>66.07692307692308</v>
      </c>
      <c r="E12" s="20">
        <f t="shared" si="0"/>
        <v>63.52</v>
      </c>
      <c r="F12" s="41">
        <v>64.06</v>
      </c>
      <c r="G12" s="34">
        <v>200</v>
      </c>
      <c r="H12" s="34">
        <v>67.819999999999993</v>
      </c>
      <c r="I12" s="34">
        <v>67.47</v>
      </c>
      <c r="J12" s="34">
        <v>200</v>
      </c>
      <c r="K12" s="34">
        <v>64.09</v>
      </c>
      <c r="L12" s="34">
        <v>66.27</v>
      </c>
      <c r="M12" s="34">
        <v>66.55</v>
      </c>
      <c r="N12" s="34">
        <v>66.98</v>
      </c>
      <c r="O12" s="34">
        <v>71.17</v>
      </c>
      <c r="P12" s="34">
        <v>65.09</v>
      </c>
      <c r="Q12" s="34">
        <v>63.52</v>
      </c>
      <c r="R12" s="34">
        <v>65.400000000000006</v>
      </c>
      <c r="S12" s="34">
        <v>65.38</v>
      </c>
      <c r="T12" s="42">
        <v>65.19</v>
      </c>
    </row>
    <row r="13" spans="1:20" x14ac:dyDescent="0.3">
      <c r="A13" s="9">
        <f t="shared" si="1"/>
        <v>11</v>
      </c>
      <c r="B13" s="21" t="s">
        <v>292</v>
      </c>
      <c r="C13" s="24" t="s">
        <v>10</v>
      </c>
      <c r="D13" s="33">
        <v>67.099999999999994</v>
      </c>
      <c r="E13" s="20">
        <f t="shared" si="0"/>
        <v>63.97</v>
      </c>
      <c r="F13" s="41">
        <v>66.48</v>
      </c>
      <c r="G13" s="34">
        <v>65.400000000000006</v>
      </c>
      <c r="H13" s="34">
        <v>64.67</v>
      </c>
      <c r="I13" s="34">
        <v>66.89</v>
      </c>
      <c r="J13" s="34">
        <v>68.58</v>
      </c>
      <c r="K13" s="34">
        <v>67.94</v>
      </c>
      <c r="L13" s="34">
        <v>70.010000000000005</v>
      </c>
      <c r="M13" s="34">
        <v>64.66</v>
      </c>
      <c r="N13" s="34">
        <v>73.238</v>
      </c>
      <c r="O13" s="34">
        <v>70.92</v>
      </c>
      <c r="P13" s="34">
        <v>75.977000000000004</v>
      </c>
      <c r="Q13" s="34">
        <v>69.31</v>
      </c>
      <c r="R13" s="34">
        <v>63.97</v>
      </c>
      <c r="S13" s="34">
        <v>67.52</v>
      </c>
      <c r="T13" s="42">
        <v>65.91</v>
      </c>
    </row>
    <row r="14" spans="1:20" x14ac:dyDescent="0.3">
      <c r="A14" s="9">
        <f t="shared" si="1"/>
        <v>12</v>
      </c>
      <c r="B14" s="21" t="s">
        <v>224</v>
      </c>
      <c r="C14" s="24" t="s">
        <v>9</v>
      </c>
      <c r="D14" s="33">
        <v>67.169230769230779</v>
      </c>
      <c r="E14" s="20">
        <f t="shared" si="0"/>
        <v>64.06</v>
      </c>
      <c r="F14" s="41">
        <v>72.959999999999994</v>
      </c>
      <c r="G14" s="34">
        <v>69.77</v>
      </c>
      <c r="H14" s="34">
        <v>68.430000000000007</v>
      </c>
      <c r="I14" s="34">
        <v>66.72</v>
      </c>
      <c r="J14" s="34">
        <v>65.09</v>
      </c>
      <c r="K14" s="34">
        <v>66.069999999999993</v>
      </c>
      <c r="L14" s="34">
        <v>67.91</v>
      </c>
      <c r="M14" s="34">
        <v>67.37</v>
      </c>
      <c r="N14" s="34">
        <v>66.31</v>
      </c>
      <c r="O14" s="34">
        <v>200</v>
      </c>
      <c r="P14" s="34">
        <v>70.22</v>
      </c>
      <c r="Q14" s="34">
        <v>68.87</v>
      </c>
      <c r="R14" s="34">
        <v>66.010000000000005</v>
      </c>
      <c r="S14" s="34">
        <v>64.06</v>
      </c>
      <c r="T14" s="42">
        <v>66.36</v>
      </c>
    </row>
    <row r="15" spans="1:20" x14ac:dyDescent="0.3">
      <c r="A15" s="9">
        <f t="shared" si="1"/>
        <v>13</v>
      </c>
      <c r="B15" s="21" t="s">
        <v>129</v>
      </c>
      <c r="C15" s="24" t="s">
        <v>38</v>
      </c>
      <c r="D15" s="33">
        <v>67.66153846153847</v>
      </c>
      <c r="E15" s="20">
        <f t="shared" si="0"/>
        <v>65.09</v>
      </c>
      <c r="F15" s="41">
        <v>68.260000000000005</v>
      </c>
      <c r="G15" s="34">
        <v>67.72</v>
      </c>
      <c r="H15" s="34">
        <v>65.09</v>
      </c>
      <c r="I15" s="34">
        <v>69.61</v>
      </c>
      <c r="J15" s="34">
        <v>68.66</v>
      </c>
      <c r="K15" s="34">
        <v>66.260000000000005</v>
      </c>
      <c r="L15" s="34">
        <v>67.430000000000007</v>
      </c>
      <c r="M15" s="34">
        <v>68.38</v>
      </c>
      <c r="N15" s="34">
        <v>68.989999999999995</v>
      </c>
      <c r="O15" s="34">
        <v>75.73</v>
      </c>
      <c r="P15" s="34">
        <v>200</v>
      </c>
      <c r="Q15" s="34">
        <v>67.95</v>
      </c>
      <c r="R15" s="34">
        <v>69.27</v>
      </c>
      <c r="S15" s="34">
        <v>66.44</v>
      </c>
      <c r="T15" s="42">
        <v>65.5</v>
      </c>
    </row>
    <row r="16" spans="1:20" x14ac:dyDescent="0.3">
      <c r="A16" s="9">
        <f t="shared" si="1"/>
        <v>14</v>
      </c>
      <c r="B16" s="21" t="s">
        <v>249</v>
      </c>
      <c r="C16" s="24" t="s">
        <v>10</v>
      </c>
      <c r="D16" s="33">
        <v>68.330769230769221</v>
      </c>
      <c r="E16" s="20">
        <f t="shared" si="0"/>
        <v>65.06</v>
      </c>
      <c r="F16" s="41">
        <v>67.7</v>
      </c>
      <c r="G16" s="34">
        <v>69.040000000000006</v>
      </c>
      <c r="H16" s="34">
        <v>71.52</v>
      </c>
      <c r="I16" s="34">
        <v>71.87</v>
      </c>
      <c r="J16" s="34">
        <v>70.540000000000006</v>
      </c>
      <c r="K16" s="34">
        <v>68.81</v>
      </c>
      <c r="L16" s="34" t="s">
        <v>417</v>
      </c>
      <c r="M16" s="34">
        <v>66.56</v>
      </c>
      <c r="N16" s="34">
        <v>65.06</v>
      </c>
      <c r="O16" s="34">
        <v>68.28</v>
      </c>
      <c r="P16" s="34">
        <v>67.98</v>
      </c>
      <c r="Q16" s="34">
        <v>69.75</v>
      </c>
      <c r="R16" s="34">
        <v>66.3</v>
      </c>
      <c r="S16" s="34">
        <v>68.17</v>
      </c>
      <c r="T16" s="42">
        <v>71.302000000000007</v>
      </c>
    </row>
    <row r="17" spans="1:20" x14ac:dyDescent="0.3">
      <c r="A17" s="9">
        <f t="shared" si="1"/>
        <v>15</v>
      </c>
      <c r="B17" s="21" t="s">
        <v>83</v>
      </c>
      <c r="C17" s="24" t="s">
        <v>13</v>
      </c>
      <c r="D17" s="33">
        <v>68.684615384615384</v>
      </c>
      <c r="E17" s="20">
        <f t="shared" si="0"/>
        <v>64.31</v>
      </c>
      <c r="F17" s="41">
        <v>66.180000000000007</v>
      </c>
      <c r="G17" s="34">
        <v>200</v>
      </c>
      <c r="H17" s="34">
        <v>71.763999999999996</v>
      </c>
      <c r="I17" s="34">
        <v>73.183000000000007</v>
      </c>
      <c r="J17" s="34">
        <v>70.319999999999993</v>
      </c>
      <c r="K17" s="34">
        <v>67.14</v>
      </c>
      <c r="L17" s="34">
        <v>76.075999999999993</v>
      </c>
      <c r="M17" s="34">
        <v>68.27</v>
      </c>
      <c r="N17" s="34">
        <v>69.34</v>
      </c>
      <c r="O17" s="34">
        <v>67.3</v>
      </c>
      <c r="P17" s="34">
        <v>67.319999999999993</v>
      </c>
      <c r="Q17" s="34">
        <v>70.158000000000001</v>
      </c>
      <c r="R17" s="34">
        <v>64.31</v>
      </c>
      <c r="S17" s="34">
        <v>71.247</v>
      </c>
      <c r="T17" s="42">
        <v>66.38</v>
      </c>
    </row>
    <row r="18" spans="1:20" x14ac:dyDescent="0.3">
      <c r="A18" s="9">
        <f t="shared" si="1"/>
        <v>16</v>
      </c>
      <c r="B18" s="21" t="s">
        <v>243</v>
      </c>
      <c r="C18" s="24" t="s">
        <v>9</v>
      </c>
      <c r="D18" s="33">
        <v>69.08461538461539</v>
      </c>
      <c r="E18" s="20">
        <f t="shared" si="0"/>
        <v>66.59</v>
      </c>
      <c r="F18" s="41">
        <v>73.239999999999995</v>
      </c>
      <c r="G18" s="34">
        <v>72.83</v>
      </c>
      <c r="H18" s="34">
        <v>68.819999999999993</v>
      </c>
      <c r="I18" s="34">
        <v>66.650000000000006</v>
      </c>
      <c r="J18" s="34">
        <v>71.45</v>
      </c>
      <c r="K18" s="34">
        <v>67.27</v>
      </c>
      <c r="L18" s="34">
        <v>67.849999999999994</v>
      </c>
      <c r="M18" s="34">
        <v>75.878</v>
      </c>
      <c r="N18" s="34">
        <v>72.3</v>
      </c>
      <c r="O18" s="34">
        <v>72.02</v>
      </c>
      <c r="P18" s="34">
        <v>69</v>
      </c>
      <c r="Q18" s="34">
        <v>69.12</v>
      </c>
      <c r="R18" s="34">
        <v>67.08</v>
      </c>
      <c r="S18" s="34">
        <v>67.09</v>
      </c>
      <c r="T18" s="42">
        <v>66.59</v>
      </c>
    </row>
    <row r="19" spans="1:20" x14ac:dyDescent="0.3">
      <c r="A19" s="9">
        <f t="shared" si="1"/>
        <v>17</v>
      </c>
      <c r="B19" s="21" t="s">
        <v>231</v>
      </c>
      <c r="C19" s="24" t="s">
        <v>33</v>
      </c>
      <c r="D19" s="33">
        <v>69.66153846153847</v>
      </c>
      <c r="E19" s="20">
        <f t="shared" si="0"/>
        <v>66.099999999999994</v>
      </c>
      <c r="F19" s="41">
        <v>66.36</v>
      </c>
      <c r="G19" s="34">
        <v>67.739999999999995</v>
      </c>
      <c r="H19" s="34">
        <v>66.099999999999994</v>
      </c>
      <c r="I19" s="34">
        <v>68.72</v>
      </c>
      <c r="J19" s="34">
        <v>70.5</v>
      </c>
      <c r="K19" s="34">
        <v>71.95</v>
      </c>
      <c r="L19" s="34">
        <v>69.97</v>
      </c>
      <c r="M19" s="34">
        <v>71.459999999999994</v>
      </c>
      <c r="N19" s="34">
        <v>67.62</v>
      </c>
      <c r="O19" s="34">
        <v>70.89</v>
      </c>
      <c r="P19" s="34">
        <v>200</v>
      </c>
      <c r="Q19" s="34">
        <v>74.2</v>
      </c>
      <c r="R19" s="34">
        <v>71.91</v>
      </c>
      <c r="S19" s="34">
        <v>70.180000000000007</v>
      </c>
      <c r="T19" s="42">
        <v>72.209999999999994</v>
      </c>
    </row>
    <row r="20" spans="1:20" x14ac:dyDescent="0.3">
      <c r="A20" s="9">
        <f t="shared" si="1"/>
        <v>18</v>
      </c>
      <c r="B20" s="21" t="s">
        <v>214</v>
      </c>
      <c r="C20" s="24" t="s">
        <v>11</v>
      </c>
      <c r="D20" s="33">
        <v>69.807692307692307</v>
      </c>
      <c r="E20" s="20">
        <f t="shared" si="0"/>
        <v>67.48</v>
      </c>
      <c r="F20" s="41">
        <v>68.75</v>
      </c>
      <c r="G20" s="34">
        <v>72.754000000000005</v>
      </c>
      <c r="H20" s="34">
        <v>72.622</v>
      </c>
      <c r="I20" s="34">
        <v>200</v>
      </c>
      <c r="J20" s="34">
        <v>69.44</v>
      </c>
      <c r="K20" s="34">
        <v>69.959999999999994</v>
      </c>
      <c r="L20" s="34">
        <v>67.91</v>
      </c>
      <c r="M20" s="34">
        <v>200</v>
      </c>
      <c r="N20" s="34">
        <v>67.66</v>
      </c>
      <c r="O20" s="34">
        <v>67.48</v>
      </c>
      <c r="P20" s="34">
        <v>69</v>
      </c>
      <c r="Q20" s="34">
        <v>73.7</v>
      </c>
      <c r="R20" s="34">
        <v>68.69</v>
      </c>
      <c r="S20" s="34">
        <v>67.63</v>
      </c>
      <c r="T20" s="42">
        <v>71.86</v>
      </c>
    </row>
    <row r="21" spans="1:20" x14ac:dyDescent="0.3">
      <c r="A21" s="9">
        <f t="shared" si="1"/>
        <v>19</v>
      </c>
      <c r="B21" s="21" t="s">
        <v>256</v>
      </c>
      <c r="C21" s="24" t="s">
        <v>11</v>
      </c>
      <c r="D21" s="33">
        <v>69.976923076923086</v>
      </c>
      <c r="E21" s="20">
        <f t="shared" si="0"/>
        <v>67.08</v>
      </c>
      <c r="F21" s="41" t="s">
        <v>415</v>
      </c>
      <c r="G21" s="34">
        <v>67.69</v>
      </c>
      <c r="H21" s="34">
        <v>73.37</v>
      </c>
      <c r="I21" s="34">
        <v>70.89</v>
      </c>
      <c r="J21" s="34">
        <v>71.209999999999994</v>
      </c>
      <c r="K21" s="34">
        <v>67.400000000000006</v>
      </c>
      <c r="L21" s="34">
        <v>75.558999999999997</v>
      </c>
      <c r="M21" s="34">
        <v>68.63</v>
      </c>
      <c r="N21" s="34">
        <v>70.38</v>
      </c>
      <c r="O21" s="34">
        <v>68.52</v>
      </c>
      <c r="P21" s="34">
        <v>67.44</v>
      </c>
      <c r="Q21" s="34">
        <v>68.89</v>
      </c>
      <c r="R21" s="34">
        <v>67.08</v>
      </c>
      <c r="S21" s="34">
        <v>73.34</v>
      </c>
      <c r="T21" s="42">
        <v>74.88</v>
      </c>
    </row>
    <row r="22" spans="1:20" x14ac:dyDescent="0.3">
      <c r="A22" s="9">
        <f t="shared" si="1"/>
        <v>20</v>
      </c>
      <c r="B22" s="21" t="s">
        <v>303</v>
      </c>
      <c r="C22" s="24" t="s">
        <v>10</v>
      </c>
      <c r="D22" s="33">
        <v>70.392307692307696</v>
      </c>
      <c r="E22" s="20">
        <f t="shared" si="0"/>
        <v>65.599999999999994</v>
      </c>
      <c r="F22" s="41">
        <v>200</v>
      </c>
      <c r="G22" s="34">
        <v>65.599999999999994</v>
      </c>
      <c r="H22" s="34">
        <v>69.14</v>
      </c>
      <c r="I22" s="34">
        <v>67.36</v>
      </c>
      <c r="J22" s="34">
        <v>70.38</v>
      </c>
      <c r="K22" s="34">
        <v>77.429000000000002</v>
      </c>
      <c r="L22" s="34">
        <v>71.42</v>
      </c>
      <c r="M22" s="34">
        <v>72.739999999999995</v>
      </c>
      <c r="N22" s="34">
        <v>73.010000000000005</v>
      </c>
      <c r="O22" s="34">
        <v>71.91</v>
      </c>
      <c r="P22" s="34">
        <v>69.83</v>
      </c>
      <c r="Q22" s="34">
        <v>69.42</v>
      </c>
      <c r="R22" s="34">
        <v>70.81</v>
      </c>
      <c r="S22" s="34">
        <v>70.72</v>
      </c>
      <c r="T22" s="42">
        <v>72.790000000000006</v>
      </c>
    </row>
    <row r="23" spans="1:20" x14ac:dyDescent="0.3">
      <c r="A23" s="9">
        <f t="shared" si="1"/>
        <v>21</v>
      </c>
      <c r="B23" s="21" t="s">
        <v>304</v>
      </c>
      <c r="C23" s="24" t="s">
        <v>145</v>
      </c>
      <c r="D23" s="33">
        <v>71.41538461538461</v>
      </c>
      <c r="E23" s="20">
        <f t="shared" si="0"/>
        <v>66.09</v>
      </c>
      <c r="F23" s="41">
        <v>78.739999999999995</v>
      </c>
      <c r="G23" s="34">
        <v>200</v>
      </c>
      <c r="H23" s="34">
        <v>71.69</v>
      </c>
      <c r="I23" s="34">
        <v>70.73</v>
      </c>
      <c r="J23" s="34">
        <v>74.28</v>
      </c>
      <c r="K23" s="34">
        <v>70.33</v>
      </c>
      <c r="L23" s="34">
        <v>71.5</v>
      </c>
      <c r="M23" s="34">
        <v>67.59</v>
      </c>
      <c r="N23" s="34">
        <v>74.13</v>
      </c>
      <c r="O23" s="34">
        <v>66.09</v>
      </c>
      <c r="P23" s="34">
        <v>67.25</v>
      </c>
      <c r="Q23" s="34">
        <v>83.41</v>
      </c>
      <c r="R23" s="34">
        <v>70.59</v>
      </c>
      <c r="S23" s="34">
        <v>75.87</v>
      </c>
      <c r="T23" s="42">
        <v>69.59</v>
      </c>
    </row>
    <row r="24" spans="1:20" x14ac:dyDescent="0.3">
      <c r="A24" s="9">
        <f t="shared" si="1"/>
        <v>22</v>
      </c>
      <c r="B24" s="21" t="s">
        <v>61</v>
      </c>
      <c r="C24" s="24" t="s">
        <v>31</v>
      </c>
      <c r="D24" s="33">
        <v>71.8</v>
      </c>
      <c r="E24" s="20">
        <f t="shared" si="0"/>
        <v>64.05</v>
      </c>
      <c r="F24" s="41">
        <v>74.06</v>
      </c>
      <c r="G24" s="34">
        <v>67.099999999999994</v>
      </c>
      <c r="H24" s="34">
        <v>82.13</v>
      </c>
      <c r="I24" s="34">
        <v>200</v>
      </c>
      <c r="J24" s="34">
        <v>69.81</v>
      </c>
      <c r="K24" s="34">
        <v>109.64</v>
      </c>
      <c r="L24" s="34">
        <v>71.02</v>
      </c>
      <c r="M24" s="34">
        <v>200</v>
      </c>
      <c r="N24" s="34">
        <v>65.819999999999993</v>
      </c>
      <c r="O24" s="34">
        <v>64.05</v>
      </c>
      <c r="P24" s="34">
        <v>67.05</v>
      </c>
      <c r="Q24" s="34">
        <v>67.760000000000005</v>
      </c>
      <c r="R24" s="34">
        <v>64.28</v>
      </c>
      <c r="S24" s="34">
        <v>65.760000000000005</v>
      </c>
      <c r="T24" s="42">
        <v>64.88</v>
      </c>
    </row>
    <row r="25" spans="1:20" x14ac:dyDescent="0.3">
      <c r="A25" s="9">
        <f t="shared" si="1"/>
        <v>23</v>
      </c>
      <c r="B25" s="21" t="s">
        <v>187</v>
      </c>
      <c r="C25" s="24" t="s">
        <v>9</v>
      </c>
      <c r="D25" s="33">
        <v>73.330769230769221</v>
      </c>
      <c r="E25" s="20">
        <f t="shared" si="0"/>
        <v>67.849999999999994</v>
      </c>
      <c r="F25" s="41">
        <v>77.099999999999994</v>
      </c>
      <c r="G25" s="34">
        <v>77.099999999999994</v>
      </c>
      <c r="H25" s="34">
        <v>71.31</v>
      </c>
      <c r="I25" s="34">
        <v>71.12</v>
      </c>
      <c r="J25" s="34">
        <v>77.495000000000005</v>
      </c>
      <c r="K25" s="34">
        <v>70.59</v>
      </c>
      <c r="L25" s="34">
        <v>200</v>
      </c>
      <c r="M25" s="34">
        <v>80.311000000000007</v>
      </c>
      <c r="N25" s="34" t="s">
        <v>414</v>
      </c>
      <c r="O25" s="34">
        <v>73.95</v>
      </c>
      <c r="P25" s="34">
        <v>67.849999999999994</v>
      </c>
      <c r="Q25" s="34">
        <v>70.66</v>
      </c>
      <c r="R25" s="34">
        <v>73.27</v>
      </c>
      <c r="S25" s="34">
        <v>74.679000000000002</v>
      </c>
      <c r="T25" s="42">
        <v>70.13</v>
      </c>
    </row>
    <row r="26" spans="1:20" x14ac:dyDescent="0.3">
      <c r="A26" s="9">
        <f t="shared" si="1"/>
        <v>24</v>
      </c>
      <c r="B26" s="21" t="s">
        <v>176</v>
      </c>
      <c r="C26" s="24" t="s">
        <v>165</v>
      </c>
      <c r="D26" s="33">
        <v>73.738461538461536</v>
      </c>
      <c r="E26" s="20">
        <f t="shared" si="0"/>
        <v>70.489999999999995</v>
      </c>
      <c r="F26" s="41">
        <v>70.489999999999995</v>
      </c>
      <c r="G26" s="34">
        <v>97.49</v>
      </c>
      <c r="H26" s="34">
        <v>89.95</v>
      </c>
      <c r="I26" s="34">
        <v>200</v>
      </c>
      <c r="J26" s="34">
        <v>73.95</v>
      </c>
      <c r="K26" s="34">
        <v>77.150000000000006</v>
      </c>
      <c r="L26" s="34">
        <v>73.55</v>
      </c>
      <c r="M26" s="34">
        <f>D26+0.5</f>
        <v>74.238461538461536</v>
      </c>
      <c r="N26" s="34">
        <f>D26-0.5</f>
        <v>73.238461538461536</v>
      </c>
      <c r="O26" s="34">
        <f>D26+2.3</f>
        <v>76.038461538461533</v>
      </c>
      <c r="P26" s="34">
        <f>D26-2.3</f>
        <v>71.438461538461539</v>
      </c>
      <c r="Q26" s="34">
        <f>D26+0.6</f>
        <v>74.33846153846153</v>
      </c>
      <c r="R26" s="34">
        <f>D26-0.6</f>
        <v>73.138461538461542</v>
      </c>
      <c r="S26" s="34">
        <f>D26-0.1</f>
        <v>73.638461538461542</v>
      </c>
      <c r="T26" s="42">
        <f>D26+0.1</f>
        <v>73.83846153846153</v>
      </c>
    </row>
    <row r="27" spans="1:20" x14ac:dyDescent="0.3">
      <c r="A27" s="9">
        <f t="shared" si="1"/>
        <v>25</v>
      </c>
      <c r="B27" s="21" t="s">
        <v>305</v>
      </c>
      <c r="C27" s="24" t="s">
        <v>145</v>
      </c>
      <c r="D27" s="33">
        <v>73.830769230769221</v>
      </c>
      <c r="E27" s="20">
        <f t="shared" si="0"/>
        <v>65.930000000000007</v>
      </c>
      <c r="F27" s="41">
        <v>78.849999999999994</v>
      </c>
      <c r="G27" s="34">
        <v>76.63</v>
      </c>
      <c r="H27" s="34">
        <v>65.930000000000007</v>
      </c>
      <c r="I27" s="34">
        <v>70.97</v>
      </c>
      <c r="J27" s="34">
        <v>200</v>
      </c>
      <c r="K27" s="34">
        <v>78.3</v>
      </c>
      <c r="L27" s="34">
        <v>200</v>
      </c>
      <c r="M27" s="34">
        <v>71.7</v>
      </c>
      <c r="N27" s="34">
        <v>76.13</v>
      </c>
      <c r="O27" s="34">
        <v>72.42</v>
      </c>
      <c r="P27" s="34">
        <v>78.31</v>
      </c>
      <c r="Q27" s="34">
        <v>74.52</v>
      </c>
      <c r="R27" s="34">
        <v>72.95</v>
      </c>
      <c r="S27" s="34">
        <v>73.28</v>
      </c>
      <c r="T27" s="42">
        <v>69.84</v>
      </c>
    </row>
    <row r="28" spans="1:20" x14ac:dyDescent="0.3">
      <c r="A28" s="9">
        <f t="shared" si="1"/>
        <v>26</v>
      </c>
      <c r="B28" s="21" t="s">
        <v>212</v>
      </c>
      <c r="C28" s="24" t="s">
        <v>31</v>
      </c>
      <c r="D28" s="33">
        <v>74.638461538461542</v>
      </c>
      <c r="E28" s="20">
        <f t="shared" si="0"/>
        <v>72.44</v>
      </c>
      <c r="F28" s="41">
        <v>73.66</v>
      </c>
      <c r="G28" s="34">
        <v>78.02</v>
      </c>
      <c r="H28" s="34">
        <v>75.63</v>
      </c>
      <c r="I28" s="34">
        <v>73.95</v>
      </c>
      <c r="J28" s="34">
        <v>75.45</v>
      </c>
      <c r="K28" s="34">
        <v>75.13</v>
      </c>
      <c r="L28" s="34">
        <v>73.010000000000005</v>
      </c>
      <c r="M28" s="34">
        <v>200</v>
      </c>
      <c r="N28" s="34">
        <v>83.622</v>
      </c>
      <c r="O28" s="34">
        <v>76.36</v>
      </c>
      <c r="P28" s="34">
        <v>75.338999999999999</v>
      </c>
      <c r="Q28" s="34">
        <v>73.8</v>
      </c>
      <c r="R28" s="34">
        <v>72.44</v>
      </c>
      <c r="S28" s="34">
        <v>74.83</v>
      </c>
      <c r="T28" s="42">
        <v>72.66</v>
      </c>
    </row>
    <row r="29" spans="1:20" x14ac:dyDescent="0.3">
      <c r="A29" s="9">
        <f t="shared" si="1"/>
        <v>27</v>
      </c>
      <c r="B29" s="21" t="s">
        <v>306</v>
      </c>
      <c r="C29" s="24" t="s">
        <v>30</v>
      </c>
      <c r="D29" s="33">
        <v>76.069230769230771</v>
      </c>
      <c r="E29" s="20">
        <f t="shared" si="0"/>
        <v>71.55</v>
      </c>
      <c r="F29" s="41">
        <v>200</v>
      </c>
      <c r="G29" s="34">
        <v>77.38</v>
      </c>
      <c r="H29" s="34">
        <v>77.27</v>
      </c>
      <c r="I29" s="34">
        <v>76.95</v>
      </c>
      <c r="J29" s="34">
        <v>73.989999999999995</v>
      </c>
      <c r="K29" s="34">
        <v>76.17</v>
      </c>
      <c r="L29" s="34">
        <v>73.31</v>
      </c>
      <c r="M29" s="34">
        <v>77.22</v>
      </c>
      <c r="N29" s="34">
        <v>76.52</v>
      </c>
      <c r="O29" s="34">
        <v>77.739999999999995</v>
      </c>
      <c r="P29" s="34">
        <v>71.55</v>
      </c>
      <c r="Q29" s="34">
        <v>78.069999999999993</v>
      </c>
      <c r="R29" s="34">
        <v>200</v>
      </c>
      <c r="S29" s="34">
        <v>78.459999999999994</v>
      </c>
      <c r="T29" s="42">
        <v>74.27</v>
      </c>
    </row>
    <row r="30" spans="1:20" x14ac:dyDescent="0.3">
      <c r="A30" s="9">
        <f t="shared" si="1"/>
        <v>28</v>
      </c>
      <c r="B30" s="21" t="s">
        <v>218</v>
      </c>
      <c r="C30" s="24" t="s">
        <v>373</v>
      </c>
      <c r="D30" s="33">
        <v>78.130769230769232</v>
      </c>
      <c r="E30" s="20">
        <f t="shared" si="0"/>
        <v>70.14</v>
      </c>
      <c r="F30" s="41">
        <v>93.070999999999998</v>
      </c>
      <c r="G30" s="34">
        <v>85.194999999999993</v>
      </c>
      <c r="H30" s="34">
        <v>76.459999999999994</v>
      </c>
      <c r="I30" s="34">
        <v>82.08</v>
      </c>
      <c r="J30" s="34">
        <v>79.41</v>
      </c>
      <c r="K30" s="34">
        <v>83.18</v>
      </c>
      <c r="L30" s="34">
        <v>88</v>
      </c>
      <c r="M30" s="34">
        <v>73.650000000000006</v>
      </c>
      <c r="N30" s="34">
        <v>75.09</v>
      </c>
      <c r="O30" s="34">
        <v>72.7</v>
      </c>
      <c r="P30" s="34">
        <v>70.14</v>
      </c>
      <c r="Q30" s="34">
        <v>200</v>
      </c>
      <c r="R30" s="34">
        <v>76.58</v>
      </c>
      <c r="S30" s="34">
        <v>75.58</v>
      </c>
      <c r="T30" s="42">
        <v>77.62</v>
      </c>
    </row>
    <row r="31" spans="1:20" x14ac:dyDescent="0.3">
      <c r="A31" s="9">
        <f t="shared" si="1"/>
        <v>29</v>
      </c>
      <c r="B31" s="21" t="s">
        <v>253</v>
      </c>
      <c r="C31" s="24" t="s">
        <v>30</v>
      </c>
      <c r="D31" s="33">
        <v>81.007692307692295</v>
      </c>
      <c r="E31" s="20">
        <f t="shared" si="0"/>
        <v>67.84</v>
      </c>
      <c r="F31" s="41">
        <v>200</v>
      </c>
      <c r="G31" s="34">
        <v>75.75</v>
      </c>
      <c r="H31" s="34">
        <v>200</v>
      </c>
      <c r="I31" s="34">
        <v>70.45</v>
      </c>
      <c r="J31" s="34">
        <v>71.84</v>
      </c>
      <c r="K31" s="34">
        <v>75.03</v>
      </c>
      <c r="L31" s="34">
        <v>200</v>
      </c>
      <c r="M31" s="34">
        <v>74.5</v>
      </c>
      <c r="N31" s="34">
        <v>70.31</v>
      </c>
      <c r="O31" s="34">
        <v>72.209999999999994</v>
      </c>
      <c r="P31" s="34">
        <v>69.77</v>
      </c>
      <c r="Q31" s="34">
        <v>68.88</v>
      </c>
      <c r="R31" s="34">
        <v>67.84</v>
      </c>
      <c r="S31" s="34">
        <v>68.56</v>
      </c>
      <c r="T31" s="42">
        <v>67.91</v>
      </c>
    </row>
    <row r="32" spans="1:20" x14ac:dyDescent="0.3">
      <c r="A32" s="9">
        <f t="shared" si="1"/>
        <v>30</v>
      </c>
      <c r="B32" s="21" t="s">
        <v>307</v>
      </c>
      <c r="C32" s="24" t="s">
        <v>145</v>
      </c>
      <c r="D32" s="33">
        <v>81.630769230769232</v>
      </c>
      <c r="E32" s="20">
        <f t="shared" si="0"/>
        <v>65.91</v>
      </c>
      <c r="F32" s="41">
        <v>68.53</v>
      </c>
      <c r="G32" s="34">
        <v>70.12</v>
      </c>
      <c r="H32" s="34">
        <v>71.42</v>
      </c>
      <c r="I32" s="34">
        <v>71.2</v>
      </c>
      <c r="J32" s="34">
        <v>69.989999999999995</v>
      </c>
      <c r="K32" s="34">
        <v>72.260000000000005</v>
      </c>
      <c r="L32" s="34">
        <v>75.844999999999999</v>
      </c>
      <c r="M32" s="34">
        <v>200</v>
      </c>
      <c r="N32" s="34">
        <v>200</v>
      </c>
      <c r="O32" s="34">
        <v>76.25</v>
      </c>
      <c r="P32" s="34">
        <v>78.2</v>
      </c>
      <c r="Q32" s="34">
        <v>72.31</v>
      </c>
      <c r="R32" s="34">
        <v>65.91</v>
      </c>
      <c r="S32" s="34">
        <v>200</v>
      </c>
      <c r="T32" s="42">
        <v>69.2</v>
      </c>
    </row>
    <row r="33" spans="1:20" x14ac:dyDescent="0.3">
      <c r="A33" s="9">
        <f t="shared" si="1"/>
        <v>31</v>
      </c>
      <c r="B33" s="21" t="s">
        <v>47</v>
      </c>
      <c r="C33" s="24" t="s">
        <v>6</v>
      </c>
      <c r="D33" s="33">
        <v>82.753846153846155</v>
      </c>
      <c r="E33" s="20">
        <f t="shared" si="0"/>
        <v>59.06</v>
      </c>
      <c r="F33" s="21">
        <v>61.34</v>
      </c>
      <c r="G33" s="22">
        <v>61.33</v>
      </c>
      <c r="H33" s="92">
        <v>200</v>
      </c>
      <c r="I33" s="22">
        <v>62.15</v>
      </c>
      <c r="J33" s="92">
        <v>200</v>
      </c>
      <c r="K33" s="22">
        <v>61.85</v>
      </c>
      <c r="L33" s="94">
        <v>200</v>
      </c>
      <c r="M33" s="22">
        <v>63.09</v>
      </c>
      <c r="N33" s="22">
        <v>200</v>
      </c>
      <c r="O33" s="22">
        <v>62.12</v>
      </c>
      <c r="P33" s="22">
        <v>62.6</v>
      </c>
      <c r="Q33" s="22">
        <v>60.35</v>
      </c>
      <c r="R33" s="22">
        <v>59.06</v>
      </c>
      <c r="S33" s="22">
        <v>61.65</v>
      </c>
      <c r="T33" s="24">
        <v>60.28</v>
      </c>
    </row>
    <row r="34" spans="1:20" x14ac:dyDescent="0.3">
      <c r="A34" s="9">
        <f t="shared" si="1"/>
        <v>32</v>
      </c>
      <c r="B34" s="21" t="s">
        <v>49</v>
      </c>
      <c r="C34" s="24" t="s">
        <v>7</v>
      </c>
      <c r="D34" s="33">
        <v>83.669230769230779</v>
      </c>
      <c r="E34" s="20">
        <f t="shared" si="0"/>
        <v>60.42</v>
      </c>
      <c r="F34" s="93">
        <v>200</v>
      </c>
      <c r="G34" s="22">
        <v>66.760000000000005</v>
      </c>
      <c r="H34" s="22">
        <v>63.13</v>
      </c>
      <c r="I34" s="92">
        <v>200</v>
      </c>
      <c r="J34" s="92">
        <v>200</v>
      </c>
      <c r="K34" s="22">
        <v>63.57</v>
      </c>
      <c r="L34" s="23">
        <v>62.47</v>
      </c>
      <c r="M34" s="22">
        <v>63.77</v>
      </c>
      <c r="N34" s="22">
        <v>200</v>
      </c>
      <c r="O34" s="22">
        <v>61.52</v>
      </c>
      <c r="P34" s="22">
        <v>61.64</v>
      </c>
      <c r="Q34" s="22">
        <v>62.24</v>
      </c>
      <c r="R34" s="22">
        <v>61.26</v>
      </c>
      <c r="S34" s="22">
        <v>60.96</v>
      </c>
      <c r="T34" s="24">
        <v>60.42</v>
      </c>
    </row>
    <row r="35" spans="1:20" x14ac:dyDescent="0.3">
      <c r="A35" s="9">
        <f t="shared" si="1"/>
        <v>33</v>
      </c>
      <c r="B35" s="21" t="s">
        <v>308</v>
      </c>
      <c r="C35" s="24" t="s">
        <v>221</v>
      </c>
      <c r="D35" s="33">
        <v>86.507692307692295</v>
      </c>
      <c r="E35" s="20">
        <f t="shared" si="0"/>
        <v>73.25</v>
      </c>
      <c r="F35" s="21">
        <v>78.42</v>
      </c>
      <c r="G35" s="22">
        <v>73.98</v>
      </c>
      <c r="H35" s="22">
        <v>81.099999999999994</v>
      </c>
      <c r="I35" s="92">
        <v>200</v>
      </c>
      <c r="J35" s="22">
        <v>74.790000000000006</v>
      </c>
      <c r="K35" s="92">
        <v>200</v>
      </c>
      <c r="L35" s="23">
        <v>73.25</v>
      </c>
      <c r="M35" s="22">
        <f>D35+1.8</f>
        <v>88.307692307692292</v>
      </c>
      <c r="N35" s="22">
        <f>D35-1.8</f>
        <v>84.707692307692298</v>
      </c>
      <c r="O35" s="22">
        <f>D35+3</f>
        <v>89.507692307692295</v>
      </c>
      <c r="P35" s="22">
        <f>D35-3</f>
        <v>83.507692307692295</v>
      </c>
      <c r="Q35" s="92">
        <f>D35+4.2</f>
        <v>90.707692307692298</v>
      </c>
      <c r="R35" s="22">
        <f>D35-4.2</f>
        <v>82.307692307692292</v>
      </c>
      <c r="S35" s="22">
        <f>D35-1</f>
        <v>85.507692307692295</v>
      </c>
      <c r="T35" s="24">
        <f>D35+1</f>
        <v>87.507692307692295</v>
      </c>
    </row>
    <row r="36" spans="1:20" x14ac:dyDescent="0.3">
      <c r="A36" s="9">
        <f t="shared" si="1"/>
        <v>34</v>
      </c>
      <c r="B36" s="21" t="s">
        <v>309</v>
      </c>
      <c r="C36" s="24" t="s">
        <v>163</v>
      </c>
      <c r="D36" s="33">
        <v>91.476923076923086</v>
      </c>
      <c r="E36" s="20">
        <f t="shared" si="0"/>
        <v>69.239999999999995</v>
      </c>
      <c r="F36" s="21">
        <v>71.03</v>
      </c>
      <c r="G36" s="22">
        <v>72.97</v>
      </c>
      <c r="H36" s="22">
        <v>72.03</v>
      </c>
      <c r="I36" s="22">
        <v>74.489999999999995</v>
      </c>
      <c r="J36" s="22">
        <v>72.44</v>
      </c>
      <c r="K36" s="22">
        <v>72.069999999999993</v>
      </c>
      <c r="L36" s="94">
        <v>200</v>
      </c>
      <c r="M36" s="92">
        <v>200</v>
      </c>
      <c r="N36" s="22">
        <v>70.59</v>
      </c>
      <c r="O36" s="92">
        <v>200</v>
      </c>
      <c r="P36" s="22">
        <v>69.239999999999995</v>
      </c>
      <c r="Q36" s="22">
        <v>71.959999999999994</v>
      </c>
      <c r="R36" s="22">
        <v>200</v>
      </c>
      <c r="S36" s="22">
        <v>71.87</v>
      </c>
      <c r="T36" s="24">
        <v>70.510000000000005</v>
      </c>
    </row>
    <row r="37" spans="1:20" x14ac:dyDescent="0.3">
      <c r="A37" s="9">
        <f t="shared" si="1"/>
        <v>35</v>
      </c>
      <c r="B37" s="21" t="s">
        <v>310</v>
      </c>
      <c r="C37" s="24" t="s">
        <v>6</v>
      </c>
      <c r="D37" s="33">
        <v>95.530769230769238</v>
      </c>
      <c r="E37" s="20">
        <f t="shared" si="0"/>
        <v>62.16</v>
      </c>
      <c r="F37" s="93">
        <v>200</v>
      </c>
      <c r="G37" s="22">
        <v>67.739999999999995</v>
      </c>
      <c r="H37" s="22">
        <v>62.16</v>
      </c>
      <c r="I37" s="92">
        <v>200</v>
      </c>
      <c r="J37" s="92">
        <v>200</v>
      </c>
      <c r="K37" s="22">
        <v>63.24</v>
      </c>
      <c r="L37" s="23">
        <v>68.299000000000007</v>
      </c>
      <c r="M37" s="22">
        <v>65.150000000000006</v>
      </c>
      <c r="N37" s="22">
        <v>64.16</v>
      </c>
      <c r="O37" s="22">
        <v>62.33</v>
      </c>
      <c r="P37" s="22">
        <v>63.69</v>
      </c>
      <c r="Q37" s="22">
        <v>62.5</v>
      </c>
      <c r="R37" s="22">
        <v>62.63</v>
      </c>
      <c r="S37" s="22">
        <v>200</v>
      </c>
      <c r="T37" s="24">
        <v>200</v>
      </c>
    </row>
    <row r="38" spans="1:20" x14ac:dyDescent="0.3">
      <c r="A38" s="9">
        <f t="shared" si="1"/>
        <v>36</v>
      </c>
      <c r="B38" s="21" t="s">
        <v>44</v>
      </c>
      <c r="C38" s="24" t="s">
        <v>13</v>
      </c>
      <c r="D38" s="33">
        <v>96.838461538461544</v>
      </c>
      <c r="E38" s="20">
        <f t="shared" si="0"/>
        <v>61.94</v>
      </c>
      <c r="F38" s="21">
        <v>61.94</v>
      </c>
      <c r="G38" s="22">
        <v>69.489999999999995</v>
      </c>
      <c r="H38" s="22">
        <v>62.84</v>
      </c>
      <c r="I38" s="22">
        <v>64.180000000000007</v>
      </c>
      <c r="J38" s="22">
        <v>65.430000000000007</v>
      </c>
      <c r="K38" s="22">
        <v>62.58</v>
      </c>
      <c r="L38" s="94">
        <v>200</v>
      </c>
      <c r="M38" s="92">
        <v>200</v>
      </c>
      <c r="N38" s="22">
        <v>70.38</v>
      </c>
      <c r="O38" s="92">
        <v>200</v>
      </c>
      <c r="P38" s="22">
        <v>200</v>
      </c>
      <c r="Q38" s="22">
        <v>71.191999999999993</v>
      </c>
      <c r="R38" s="22">
        <v>68.486000000000004</v>
      </c>
      <c r="S38" s="22">
        <v>62.41</v>
      </c>
      <c r="T38" s="24">
        <v>200</v>
      </c>
    </row>
    <row r="39" spans="1:20" x14ac:dyDescent="0.3">
      <c r="A39" s="9">
        <f t="shared" si="1"/>
        <v>37</v>
      </c>
      <c r="B39" s="21" t="s">
        <v>234</v>
      </c>
      <c r="C39" s="24" t="s">
        <v>33</v>
      </c>
      <c r="D39" s="33">
        <v>99.307692307692307</v>
      </c>
      <c r="E39" s="20">
        <f t="shared" si="0"/>
        <v>64.83</v>
      </c>
      <c r="F39" s="21">
        <v>66.459999999999994</v>
      </c>
      <c r="G39" s="92">
        <v>200</v>
      </c>
      <c r="H39" s="92">
        <v>200</v>
      </c>
      <c r="I39" s="22">
        <v>66.709999999999994</v>
      </c>
      <c r="J39" s="22">
        <v>68.5</v>
      </c>
      <c r="K39" s="22">
        <v>67.69</v>
      </c>
      <c r="L39" s="94">
        <v>200</v>
      </c>
      <c r="M39" s="22">
        <v>71.070999999999998</v>
      </c>
      <c r="N39" s="22">
        <v>200</v>
      </c>
      <c r="O39" s="22">
        <v>64.83</v>
      </c>
      <c r="P39" s="22">
        <v>72.622</v>
      </c>
      <c r="Q39" s="22">
        <v>200</v>
      </c>
      <c r="R39" s="22">
        <v>73.644999999999996</v>
      </c>
      <c r="S39" s="22">
        <v>70.37</v>
      </c>
      <c r="T39" s="24">
        <v>69.11</v>
      </c>
    </row>
    <row r="40" spans="1:20" ht="14.4" customHeight="1" x14ac:dyDescent="0.3">
      <c r="A40" s="9">
        <f t="shared" si="1"/>
        <v>38</v>
      </c>
      <c r="B40" s="21" t="s">
        <v>188</v>
      </c>
      <c r="C40" s="24" t="s">
        <v>38</v>
      </c>
      <c r="D40" s="33">
        <v>102.62307692307692</v>
      </c>
      <c r="E40" s="20">
        <f t="shared" si="0"/>
        <v>66.95</v>
      </c>
      <c r="F40" s="93">
        <v>200</v>
      </c>
      <c r="G40" s="22">
        <v>68.33</v>
      </c>
      <c r="H40" s="92">
        <v>200</v>
      </c>
      <c r="I40" s="92">
        <v>200</v>
      </c>
      <c r="J40" s="22">
        <v>72.23</v>
      </c>
      <c r="K40" s="22">
        <v>200</v>
      </c>
      <c r="L40" s="23">
        <v>79.33</v>
      </c>
      <c r="M40" s="22">
        <v>77.22</v>
      </c>
      <c r="N40" s="22">
        <v>78.849999999999994</v>
      </c>
      <c r="O40" s="22">
        <v>79.63</v>
      </c>
      <c r="P40" s="22">
        <v>200</v>
      </c>
      <c r="Q40" s="22">
        <v>71.89</v>
      </c>
      <c r="R40" s="22">
        <v>66.95</v>
      </c>
      <c r="S40" s="22">
        <v>70.989999999999995</v>
      </c>
      <c r="T40" s="24">
        <v>68.680000000000007</v>
      </c>
    </row>
    <row r="41" spans="1:20" x14ac:dyDescent="0.3">
      <c r="A41" s="9">
        <f t="shared" si="1"/>
        <v>39</v>
      </c>
      <c r="B41" s="21" t="s">
        <v>413</v>
      </c>
      <c r="C41" s="24" t="s">
        <v>38</v>
      </c>
      <c r="D41" s="33">
        <v>113.45384615384616</v>
      </c>
      <c r="E41" s="20">
        <f t="shared" si="0"/>
        <v>67.38</v>
      </c>
      <c r="F41" s="21">
        <v>72.56</v>
      </c>
      <c r="G41" s="92">
        <v>200</v>
      </c>
      <c r="H41" s="22">
        <v>67.38</v>
      </c>
      <c r="I41" s="92">
        <v>200</v>
      </c>
      <c r="J41" s="22">
        <v>83.58</v>
      </c>
      <c r="K41" s="22">
        <v>72.819999999999993</v>
      </c>
      <c r="L41" s="23">
        <v>74.22</v>
      </c>
      <c r="M41" s="92">
        <v>200</v>
      </c>
      <c r="N41" s="22">
        <v>73.86</v>
      </c>
      <c r="O41" s="22">
        <v>200</v>
      </c>
      <c r="P41" s="22">
        <v>80.34</v>
      </c>
      <c r="Q41" s="22">
        <v>69.989999999999995</v>
      </c>
      <c r="R41" s="22">
        <v>200</v>
      </c>
      <c r="S41" s="22">
        <v>200</v>
      </c>
      <c r="T41" s="24">
        <v>80.17</v>
      </c>
    </row>
    <row r="42" spans="1:20" x14ac:dyDescent="0.3">
      <c r="A42" s="9">
        <f t="shared" si="1"/>
        <v>40</v>
      </c>
      <c r="B42" s="21" t="s">
        <v>195</v>
      </c>
      <c r="C42" s="24" t="s">
        <v>33</v>
      </c>
      <c r="D42" s="33">
        <v>129.84615384615384</v>
      </c>
      <c r="E42" s="20">
        <f t="shared" si="0"/>
        <v>67.48</v>
      </c>
      <c r="F42" s="93">
        <v>200</v>
      </c>
      <c r="G42" s="22">
        <v>69.739999999999995</v>
      </c>
      <c r="H42" s="92">
        <v>200</v>
      </c>
      <c r="I42" s="92">
        <v>200</v>
      </c>
      <c r="J42" s="22">
        <v>72.88</v>
      </c>
      <c r="K42" s="22">
        <v>200</v>
      </c>
      <c r="L42" s="23" t="s">
        <v>416</v>
      </c>
      <c r="M42" s="22">
        <v>200</v>
      </c>
      <c r="N42" s="22">
        <v>200</v>
      </c>
      <c r="O42" s="22">
        <v>68.849999999999994</v>
      </c>
      <c r="P42" s="22">
        <v>200</v>
      </c>
      <c r="Q42" s="22">
        <v>67.81</v>
      </c>
      <c r="R42" s="22">
        <v>200</v>
      </c>
      <c r="S42" s="22">
        <v>67.48</v>
      </c>
      <c r="T42" s="24">
        <v>73.876000000000005</v>
      </c>
    </row>
    <row r="43" spans="1:20" ht="15" thickBot="1" x14ac:dyDescent="0.35">
      <c r="A43" s="16">
        <f t="shared" si="1"/>
        <v>41</v>
      </c>
      <c r="B43" s="14" t="s">
        <v>298</v>
      </c>
      <c r="C43" s="15" t="s">
        <v>373</v>
      </c>
      <c r="D43" s="17">
        <v>153.02307692307693</v>
      </c>
      <c r="E43" s="17">
        <f t="shared" si="0"/>
        <v>71.41</v>
      </c>
      <c r="F43" s="35">
        <v>80.22</v>
      </c>
      <c r="G43" s="38">
        <v>73.27</v>
      </c>
      <c r="H43" s="101">
        <v>200</v>
      </c>
      <c r="I43" s="38">
        <v>83.77</v>
      </c>
      <c r="J43" s="101">
        <v>200</v>
      </c>
      <c r="K43" s="101">
        <v>200</v>
      </c>
      <c r="L43" s="39">
        <v>71.41</v>
      </c>
      <c r="M43" s="38">
        <v>200</v>
      </c>
      <c r="N43" s="38">
        <v>200</v>
      </c>
      <c r="O43" s="38">
        <v>80.58</v>
      </c>
      <c r="P43" s="38">
        <v>200</v>
      </c>
      <c r="Q43" s="38">
        <v>200</v>
      </c>
      <c r="R43" s="38">
        <v>200</v>
      </c>
      <c r="S43" s="38">
        <v>200</v>
      </c>
      <c r="T43" s="36">
        <v>200</v>
      </c>
    </row>
  </sheetData>
  <mergeCells count="1">
    <mergeCell ref="A1:T1"/>
  </mergeCells>
  <conditionalFormatting sqref="E3">
    <cfRule type="top10" dxfId="32" priority="4" bottom="1" rank="1"/>
  </conditionalFormatting>
  <conditionalFormatting sqref="F3:T32">
    <cfRule type="cellIs" dxfId="31" priority="1" operator="equal">
      <formula>LARGE($F3:$T3,2)</formula>
    </cfRule>
    <cfRule type="cellIs" dxfId="30" priority="2" operator="equal">
      <formula>LARGE($F3:$T3,3)</formula>
    </cfRule>
    <cfRule type="cellIs" dxfId="29" priority="3" operator="equal">
      <formula>LARGE($F3:$T3,1)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C58B-FDDD-450D-BA17-2F7AC2A0CB2B}">
  <sheetPr>
    <pageSetUpPr fitToPage="1"/>
  </sheetPr>
  <dimension ref="A1:R49"/>
  <sheetViews>
    <sheetView zoomScale="145" zoomScaleNormal="145" workbookViewId="0">
      <selection activeCell="A2" sqref="A1:R1048576"/>
    </sheetView>
  </sheetViews>
  <sheetFormatPr defaultRowHeight="14.4" x14ac:dyDescent="0.3"/>
  <cols>
    <col min="1" max="1" width="5.21875" bestFit="1" customWidth="1"/>
    <col min="2" max="2" width="23.4414062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8" width="9.6640625" bestFit="1" customWidth="1"/>
  </cols>
  <sheetData>
    <row r="1" spans="1:18" ht="24" thickBot="1" x14ac:dyDescent="0.35">
      <c r="A1" s="151" t="s">
        <v>385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8" t="s">
        <v>120</v>
      </c>
    </row>
    <row r="3" spans="1:18" x14ac:dyDescent="0.3">
      <c r="A3" s="55">
        <v>1</v>
      </c>
      <c r="B3" s="12" t="s">
        <v>47</v>
      </c>
      <c r="C3" s="13" t="s">
        <v>6</v>
      </c>
      <c r="D3" s="20">
        <v>62.4</v>
      </c>
      <c r="E3" s="20">
        <f>MIN(F3:R3)</f>
        <v>59.7</v>
      </c>
      <c r="F3" s="12">
        <v>63.9</v>
      </c>
      <c r="G3" s="10">
        <v>63.8</v>
      </c>
      <c r="H3" s="10">
        <v>62.1</v>
      </c>
      <c r="I3" s="10">
        <v>62.4</v>
      </c>
      <c r="J3" s="10">
        <v>62.4</v>
      </c>
      <c r="K3" s="10">
        <v>63.6</v>
      </c>
      <c r="L3" s="10">
        <v>62.4</v>
      </c>
      <c r="M3" s="10">
        <v>61.3</v>
      </c>
      <c r="N3" s="10">
        <v>62.7</v>
      </c>
      <c r="O3" s="10">
        <v>63.1</v>
      </c>
      <c r="P3" s="10">
        <v>63.1</v>
      </c>
      <c r="Q3" s="10">
        <v>59.7</v>
      </c>
      <c r="R3" s="13">
        <v>64.2</v>
      </c>
    </row>
    <row r="4" spans="1:18" x14ac:dyDescent="0.3">
      <c r="A4" s="54">
        <v>2</v>
      </c>
      <c r="B4" s="21" t="s">
        <v>41</v>
      </c>
      <c r="C4" s="24" t="s">
        <v>6</v>
      </c>
      <c r="D4" s="20">
        <v>62.5</v>
      </c>
      <c r="E4" s="20">
        <f t="shared" ref="E4:E49" si="0">MIN(F4:R4)</f>
        <v>60.2</v>
      </c>
      <c r="F4" s="41">
        <v>62</v>
      </c>
      <c r="G4" s="34">
        <v>63.5</v>
      </c>
      <c r="H4" s="34">
        <v>63.2</v>
      </c>
      <c r="I4" s="34">
        <v>60.9</v>
      </c>
      <c r="J4" s="34">
        <v>65</v>
      </c>
      <c r="K4" s="34">
        <v>61.9</v>
      </c>
      <c r="L4" s="34">
        <v>62.8</v>
      </c>
      <c r="M4" s="34">
        <v>60.2</v>
      </c>
      <c r="N4" s="34">
        <v>61.7</v>
      </c>
      <c r="O4" s="34">
        <v>63.7</v>
      </c>
      <c r="P4" s="34">
        <v>64.2</v>
      </c>
      <c r="Q4" s="34">
        <v>62.9</v>
      </c>
      <c r="R4" s="42">
        <v>67.900000000000006</v>
      </c>
    </row>
    <row r="5" spans="1:18" x14ac:dyDescent="0.3">
      <c r="A5" s="59">
        <f>A4+1</f>
        <v>3</v>
      </c>
      <c r="B5" s="21" t="s">
        <v>45</v>
      </c>
      <c r="C5" s="24" t="s">
        <v>6</v>
      </c>
      <c r="D5" s="20">
        <v>62.9</v>
      </c>
      <c r="E5" s="20">
        <f t="shared" si="0"/>
        <v>59.3</v>
      </c>
      <c r="F5" s="41">
        <v>65</v>
      </c>
      <c r="G5" s="34">
        <v>65.900000000000006</v>
      </c>
      <c r="H5" s="34">
        <v>63.1</v>
      </c>
      <c r="I5" s="34">
        <v>61.7</v>
      </c>
      <c r="J5" s="34">
        <v>63.7</v>
      </c>
      <c r="K5" s="34">
        <v>59.3</v>
      </c>
      <c r="L5" s="34">
        <v>63.4</v>
      </c>
      <c r="M5" s="34">
        <v>60.4</v>
      </c>
      <c r="N5" s="34">
        <v>61.6</v>
      </c>
      <c r="O5" s="34">
        <v>65.3</v>
      </c>
      <c r="P5" s="34">
        <v>64.400000000000006</v>
      </c>
      <c r="Q5" s="34">
        <v>64.099999999999994</v>
      </c>
      <c r="R5" s="42">
        <v>69.400000000000006</v>
      </c>
    </row>
    <row r="6" spans="1:18" x14ac:dyDescent="0.3">
      <c r="A6" s="40">
        <f t="shared" ref="A6:A49" si="1">A5+1</f>
        <v>4</v>
      </c>
      <c r="B6" s="21" t="s">
        <v>44</v>
      </c>
      <c r="C6" s="24" t="s">
        <v>13</v>
      </c>
      <c r="D6" s="20">
        <v>64.400000000000006</v>
      </c>
      <c r="E6" s="20">
        <f t="shared" si="0"/>
        <v>61.4</v>
      </c>
      <c r="F6" s="41">
        <v>64</v>
      </c>
      <c r="G6" s="34">
        <v>64.5</v>
      </c>
      <c r="H6" s="34">
        <v>64.900000000000006</v>
      </c>
      <c r="I6" s="34">
        <v>65.3</v>
      </c>
      <c r="J6" s="34">
        <v>200</v>
      </c>
      <c r="K6" s="34">
        <v>67.5</v>
      </c>
      <c r="L6" s="34">
        <v>61.4</v>
      </c>
      <c r="M6" s="34">
        <v>64.3</v>
      </c>
      <c r="N6" s="34">
        <v>62</v>
      </c>
      <c r="O6" s="34">
        <v>70.8</v>
      </c>
      <c r="P6" s="34">
        <v>64.5</v>
      </c>
      <c r="Q6" s="34">
        <v>67</v>
      </c>
      <c r="R6" s="42">
        <v>62.8</v>
      </c>
    </row>
    <row r="7" spans="1:18" x14ac:dyDescent="0.3">
      <c r="A7" s="9">
        <f t="shared" si="1"/>
        <v>5</v>
      </c>
      <c r="B7" s="21" t="s">
        <v>54</v>
      </c>
      <c r="C7" s="24" t="s">
        <v>30</v>
      </c>
      <c r="D7" s="20">
        <v>66</v>
      </c>
      <c r="E7" s="20">
        <f t="shared" si="0"/>
        <v>62.4</v>
      </c>
      <c r="F7" s="41">
        <v>64.8</v>
      </c>
      <c r="G7" s="34">
        <v>70.8</v>
      </c>
      <c r="H7" s="34">
        <v>69.900000000000006</v>
      </c>
      <c r="I7" s="34">
        <v>65.599999999999994</v>
      </c>
      <c r="J7" s="34">
        <v>66.900000000000006</v>
      </c>
      <c r="K7" s="34">
        <v>62.4</v>
      </c>
      <c r="L7" s="34">
        <v>66.2</v>
      </c>
      <c r="M7" s="34">
        <v>67.599999999999994</v>
      </c>
      <c r="N7" s="34">
        <v>64.599999999999994</v>
      </c>
      <c r="O7" s="34">
        <v>63.5</v>
      </c>
      <c r="P7" s="34">
        <v>67.3</v>
      </c>
      <c r="Q7" s="34">
        <v>66.7</v>
      </c>
      <c r="R7" s="42">
        <v>70.599999999999994</v>
      </c>
    </row>
    <row r="8" spans="1:18" x14ac:dyDescent="0.3">
      <c r="A8" s="9">
        <f t="shared" si="1"/>
        <v>6</v>
      </c>
      <c r="B8" s="21" t="s">
        <v>73</v>
      </c>
      <c r="C8" s="24" t="s">
        <v>10</v>
      </c>
      <c r="D8" s="20">
        <v>66.099999999999994</v>
      </c>
      <c r="E8" s="20">
        <f t="shared" si="0"/>
        <v>63.2</v>
      </c>
      <c r="F8" s="41">
        <v>69</v>
      </c>
      <c r="G8" s="34">
        <v>69.5</v>
      </c>
      <c r="H8" s="34">
        <v>67</v>
      </c>
      <c r="I8" s="34">
        <v>66.3</v>
      </c>
      <c r="J8" s="34">
        <v>67.599999999999994</v>
      </c>
      <c r="K8" s="34">
        <v>63.6</v>
      </c>
      <c r="L8" s="34">
        <v>200</v>
      </c>
      <c r="M8" s="34">
        <v>66.5</v>
      </c>
      <c r="N8" s="34">
        <v>63.2</v>
      </c>
      <c r="O8" s="34">
        <v>66.400000000000006</v>
      </c>
      <c r="P8" s="34">
        <v>66.400000000000006</v>
      </c>
      <c r="Q8" s="34">
        <v>65.2</v>
      </c>
      <c r="R8" s="42">
        <v>65.8</v>
      </c>
    </row>
    <row r="9" spans="1:18" x14ac:dyDescent="0.3">
      <c r="A9" s="9">
        <f t="shared" si="1"/>
        <v>7</v>
      </c>
      <c r="B9" s="21" t="s">
        <v>40</v>
      </c>
      <c r="C9" s="24" t="s">
        <v>12</v>
      </c>
      <c r="D9" s="20">
        <v>67.2</v>
      </c>
      <c r="E9" s="20">
        <f t="shared" si="0"/>
        <v>63.1</v>
      </c>
      <c r="F9" s="41">
        <v>69</v>
      </c>
      <c r="G9" s="34">
        <v>200</v>
      </c>
      <c r="H9" s="34">
        <v>69.099999999999994</v>
      </c>
      <c r="I9" s="34">
        <v>65.5</v>
      </c>
      <c r="J9" s="34">
        <v>67.7</v>
      </c>
      <c r="K9" s="34">
        <v>63.1</v>
      </c>
      <c r="L9" s="34">
        <v>67.5</v>
      </c>
      <c r="M9" s="34">
        <v>64.400000000000006</v>
      </c>
      <c r="N9" s="34">
        <v>200</v>
      </c>
      <c r="O9" s="34">
        <v>68.099999999999994</v>
      </c>
      <c r="P9" s="34">
        <v>68.8</v>
      </c>
      <c r="Q9" s="34">
        <v>67.099999999999994</v>
      </c>
      <c r="R9" s="42">
        <v>69.099999999999994</v>
      </c>
    </row>
    <row r="10" spans="1:18" x14ac:dyDescent="0.3">
      <c r="A10" s="9">
        <f t="shared" si="1"/>
        <v>8</v>
      </c>
      <c r="B10" s="21" t="s">
        <v>136</v>
      </c>
      <c r="C10" s="24" t="s">
        <v>30</v>
      </c>
      <c r="D10" s="20">
        <v>67.3</v>
      </c>
      <c r="E10" s="20">
        <f t="shared" si="0"/>
        <v>65.099999999999994</v>
      </c>
      <c r="F10" s="41">
        <v>69.5</v>
      </c>
      <c r="G10" s="34">
        <v>67.400000000000006</v>
      </c>
      <c r="H10" s="34">
        <v>66</v>
      </c>
      <c r="I10" s="34">
        <v>200</v>
      </c>
      <c r="J10" s="34">
        <v>68</v>
      </c>
      <c r="K10" s="34">
        <v>68.2</v>
      </c>
      <c r="L10" s="34">
        <v>69.3</v>
      </c>
      <c r="M10" s="34">
        <v>65.099999999999994</v>
      </c>
      <c r="N10" s="34">
        <v>66</v>
      </c>
      <c r="O10" s="34">
        <v>65.2</v>
      </c>
      <c r="P10" s="34">
        <v>69.8</v>
      </c>
      <c r="Q10" s="34">
        <v>66.099999999999994</v>
      </c>
      <c r="R10" s="42">
        <v>75.400000000000006</v>
      </c>
    </row>
    <row r="11" spans="1:18" x14ac:dyDescent="0.3">
      <c r="A11" s="9">
        <f t="shared" si="1"/>
        <v>9</v>
      </c>
      <c r="B11" s="21" t="s">
        <v>56</v>
      </c>
      <c r="C11" s="24" t="s">
        <v>10</v>
      </c>
      <c r="D11" s="20">
        <v>68.099999999999994</v>
      </c>
      <c r="E11" s="20">
        <f t="shared" si="0"/>
        <v>62.6</v>
      </c>
      <c r="F11" s="41">
        <v>69.7</v>
      </c>
      <c r="G11" s="34">
        <v>71.099999999999994</v>
      </c>
      <c r="H11" s="34">
        <v>66.900000000000006</v>
      </c>
      <c r="I11" s="34">
        <v>67.8</v>
      </c>
      <c r="J11" s="34">
        <v>68.400000000000006</v>
      </c>
      <c r="K11" s="34">
        <v>62.6</v>
      </c>
      <c r="L11" s="34">
        <v>64.900000000000006</v>
      </c>
      <c r="M11" s="34">
        <v>66.8</v>
      </c>
      <c r="N11" s="34">
        <v>67.599999999999994</v>
      </c>
      <c r="O11" s="34">
        <v>71.599999999999994</v>
      </c>
      <c r="P11" s="34">
        <v>71.8</v>
      </c>
      <c r="Q11" s="34">
        <v>72.2</v>
      </c>
      <c r="R11" s="42">
        <v>200</v>
      </c>
    </row>
    <row r="12" spans="1:18" x14ac:dyDescent="0.3">
      <c r="A12" s="9">
        <f t="shared" si="1"/>
        <v>10</v>
      </c>
      <c r="B12" s="21" t="s">
        <v>39</v>
      </c>
      <c r="C12" s="24" t="s">
        <v>7</v>
      </c>
      <c r="D12" s="20">
        <v>68.900000000000006</v>
      </c>
      <c r="E12" s="20">
        <f t="shared" si="0"/>
        <v>66.599999999999994</v>
      </c>
      <c r="F12" s="41">
        <v>73</v>
      </c>
      <c r="G12" s="34">
        <v>69.900000000000006</v>
      </c>
      <c r="H12" s="34">
        <v>74.900000000000006</v>
      </c>
      <c r="I12" s="34">
        <v>67.8</v>
      </c>
      <c r="J12" s="34">
        <v>70.099999999999994</v>
      </c>
      <c r="K12" s="34">
        <v>66.599999999999994</v>
      </c>
      <c r="L12" s="34">
        <v>69.400000000000006</v>
      </c>
      <c r="M12" s="34">
        <v>74.8</v>
      </c>
      <c r="N12" s="34">
        <v>68.400000000000006</v>
      </c>
      <c r="O12" s="34">
        <v>68.8</v>
      </c>
      <c r="P12" s="34">
        <v>67.599999999999994</v>
      </c>
      <c r="Q12" s="34">
        <v>68.099999999999994</v>
      </c>
      <c r="R12" s="42">
        <v>68</v>
      </c>
    </row>
    <row r="13" spans="1:18" x14ac:dyDescent="0.3">
      <c r="A13" s="9">
        <f t="shared" si="1"/>
        <v>11</v>
      </c>
      <c r="B13" s="21" t="s">
        <v>129</v>
      </c>
      <c r="C13" s="24" t="s">
        <v>38</v>
      </c>
      <c r="D13" s="20">
        <v>69.599999999999994</v>
      </c>
      <c r="E13" s="20">
        <f t="shared" si="0"/>
        <v>67.2</v>
      </c>
      <c r="F13" s="41">
        <v>70.8</v>
      </c>
      <c r="G13" s="34">
        <v>72.2</v>
      </c>
      <c r="H13" s="34">
        <v>69.099999999999994</v>
      </c>
      <c r="I13" s="34">
        <v>67.400000000000006</v>
      </c>
      <c r="J13" s="34">
        <v>73.900000000000006</v>
      </c>
      <c r="K13" s="34">
        <v>200</v>
      </c>
      <c r="L13" s="34">
        <v>69.400000000000006</v>
      </c>
      <c r="M13" s="34">
        <v>67.2</v>
      </c>
      <c r="N13" s="34">
        <v>68.099999999999994</v>
      </c>
      <c r="O13" s="34">
        <v>70.8</v>
      </c>
      <c r="P13" s="34">
        <v>69.900000000000006</v>
      </c>
      <c r="Q13" s="34">
        <v>70.5</v>
      </c>
      <c r="R13" s="42">
        <v>70.5</v>
      </c>
    </row>
    <row r="14" spans="1:18" x14ac:dyDescent="0.3">
      <c r="A14" s="9">
        <f t="shared" si="1"/>
        <v>12</v>
      </c>
      <c r="B14" s="21" t="s">
        <v>61</v>
      </c>
      <c r="C14" s="24" t="s">
        <v>31</v>
      </c>
      <c r="D14" s="20">
        <v>70.3</v>
      </c>
      <c r="E14" s="20">
        <f t="shared" si="0"/>
        <v>64.8</v>
      </c>
      <c r="F14" s="41">
        <v>69.5</v>
      </c>
      <c r="G14" s="34">
        <v>70.099999999999994</v>
      </c>
      <c r="H14" s="34">
        <v>70.2</v>
      </c>
      <c r="I14" s="34">
        <v>72.599999999999994</v>
      </c>
      <c r="J14" s="34">
        <v>72.400000000000006</v>
      </c>
      <c r="K14" s="34">
        <v>76.7</v>
      </c>
      <c r="L14" s="34">
        <v>68.8</v>
      </c>
      <c r="M14" s="34">
        <v>64.8</v>
      </c>
      <c r="N14" s="34">
        <v>70.099999999999994</v>
      </c>
      <c r="O14" s="34">
        <v>65.900000000000006</v>
      </c>
      <c r="P14" s="34">
        <v>79.2</v>
      </c>
      <c r="Q14" s="34">
        <v>74.400000000000006</v>
      </c>
      <c r="R14" s="42">
        <v>74.5</v>
      </c>
    </row>
    <row r="15" spans="1:18" x14ac:dyDescent="0.3">
      <c r="A15" s="9">
        <f t="shared" si="1"/>
        <v>13</v>
      </c>
      <c r="B15" s="21" t="s">
        <v>188</v>
      </c>
      <c r="C15" s="24" t="s">
        <v>38</v>
      </c>
      <c r="D15" s="20">
        <v>70.5</v>
      </c>
      <c r="E15" s="20">
        <f t="shared" si="0"/>
        <v>68</v>
      </c>
      <c r="F15" s="41">
        <v>68</v>
      </c>
      <c r="G15" s="34">
        <v>72.2</v>
      </c>
      <c r="H15" s="34">
        <v>69.3</v>
      </c>
      <c r="I15" s="34">
        <v>73.099999999999994</v>
      </c>
      <c r="J15" s="34">
        <v>75.099999999999994</v>
      </c>
      <c r="K15" s="34">
        <v>70.599999999999994</v>
      </c>
      <c r="L15" s="34">
        <v>69.8</v>
      </c>
      <c r="M15" s="34">
        <v>70.2</v>
      </c>
      <c r="N15" s="34">
        <v>68.599999999999994</v>
      </c>
      <c r="O15" s="34">
        <v>73.3</v>
      </c>
      <c r="P15" s="34">
        <v>70.7</v>
      </c>
      <c r="Q15" s="34">
        <v>70</v>
      </c>
      <c r="R15" s="42">
        <v>72.599999999999994</v>
      </c>
    </row>
    <row r="16" spans="1:18" x14ac:dyDescent="0.3">
      <c r="A16" s="9">
        <f t="shared" si="1"/>
        <v>14</v>
      </c>
      <c r="B16" s="21" t="s">
        <v>209</v>
      </c>
      <c r="C16" s="24" t="s">
        <v>12</v>
      </c>
      <c r="D16" s="20">
        <v>70.5</v>
      </c>
      <c r="E16" s="20">
        <f t="shared" si="0"/>
        <v>67.2</v>
      </c>
      <c r="F16" s="41">
        <v>72.5</v>
      </c>
      <c r="G16" s="34">
        <v>72.599999999999994</v>
      </c>
      <c r="H16" s="34">
        <v>74.599999999999994</v>
      </c>
      <c r="I16" s="34">
        <v>70.599999999999994</v>
      </c>
      <c r="J16" s="34">
        <v>71.7</v>
      </c>
      <c r="K16" s="34">
        <v>67.2</v>
      </c>
      <c r="L16" s="34">
        <v>68.900000000000006</v>
      </c>
      <c r="M16" s="34">
        <v>69.7</v>
      </c>
      <c r="N16" s="34">
        <v>68.400000000000006</v>
      </c>
      <c r="O16" s="34">
        <v>71.400000000000006</v>
      </c>
      <c r="P16" s="34">
        <v>74.8</v>
      </c>
      <c r="Q16" s="34">
        <v>71.7</v>
      </c>
      <c r="R16" s="42">
        <v>70.900000000000006</v>
      </c>
    </row>
    <row r="17" spans="1:18" x14ac:dyDescent="0.3">
      <c r="A17" s="9">
        <f t="shared" si="1"/>
        <v>15</v>
      </c>
      <c r="B17" s="21" t="s">
        <v>55</v>
      </c>
      <c r="C17" s="24" t="s">
        <v>11</v>
      </c>
      <c r="D17" s="20">
        <v>71.099999999999994</v>
      </c>
      <c r="E17" s="20">
        <f t="shared" si="0"/>
        <v>69.599999999999994</v>
      </c>
      <c r="F17" s="41">
        <v>70.8</v>
      </c>
      <c r="G17" s="34">
        <v>70.8</v>
      </c>
      <c r="H17" s="34">
        <v>70.599999999999994</v>
      </c>
      <c r="I17" s="34">
        <v>70.099999999999994</v>
      </c>
      <c r="J17" s="34">
        <v>70.2</v>
      </c>
      <c r="K17" s="34">
        <v>76.099999999999994</v>
      </c>
      <c r="L17" s="34">
        <v>71.7</v>
      </c>
      <c r="M17" s="34">
        <v>69.599999999999994</v>
      </c>
      <c r="N17" s="34">
        <v>73.3</v>
      </c>
      <c r="O17" s="34">
        <v>76.099999999999994</v>
      </c>
      <c r="P17" s="34">
        <v>70.8</v>
      </c>
      <c r="Q17" s="34">
        <v>71.400000000000006</v>
      </c>
      <c r="R17" s="42">
        <v>72.400000000000006</v>
      </c>
    </row>
    <row r="18" spans="1:18" x14ac:dyDescent="0.3">
      <c r="A18" s="9">
        <f t="shared" si="1"/>
        <v>16</v>
      </c>
      <c r="B18" s="21" t="s">
        <v>292</v>
      </c>
      <c r="C18" s="24" t="s">
        <v>10</v>
      </c>
      <c r="D18" s="20">
        <v>72</v>
      </c>
      <c r="E18" s="20">
        <f t="shared" si="0"/>
        <v>66.900000000000006</v>
      </c>
      <c r="F18" s="41">
        <v>200</v>
      </c>
      <c r="G18" s="34">
        <v>70.5</v>
      </c>
      <c r="H18" s="34">
        <v>200</v>
      </c>
      <c r="I18" s="34">
        <v>70.900000000000006</v>
      </c>
      <c r="J18" s="34">
        <v>73.5</v>
      </c>
      <c r="K18" s="34">
        <v>71.3</v>
      </c>
      <c r="L18" s="34">
        <v>74.599999999999994</v>
      </c>
      <c r="M18" s="34">
        <v>66.900000000000006</v>
      </c>
      <c r="N18" s="34">
        <v>69.7</v>
      </c>
      <c r="O18" s="34">
        <v>71.3</v>
      </c>
      <c r="P18" s="34">
        <v>74.3</v>
      </c>
      <c r="Q18" s="34">
        <v>67.8</v>
      </c>
      <c r="R18" s="42">
        <v>81.599999999999994</v>
      </c>
    </row>
    <row r="19" spans="1:18" x14ac:dyDescent="0.3">
      <c r="A19" s="9">
        <f t="shared" si="1"/>
        <v>17</v>
      </c>
      <c r="B19" s="21" t="s">
        <v>256</v>
      </c>
      <c r="C19" s="24" t="s">
        <v>11</v>
      </c>
      <c r="D19" s="20">
        <v>72.7</v>
      </c>
      <c r="E19" s="20">
        <f t="shared" si="0"/>
        <v>70</v>
      </c>
      <c r="F19" s="41">
        <v>71.5</v>
      </c>
      <c r="G19" s="34">
        <v>200</v>
      </c>
      <c r="H19" s="34">
        <v>200</v>
      </c>
      <c r="I19" s="34">
        <v>70.2</v>
      </c>
      <c r="J19" s="34">
        <v>73.400000000000006</v>
      </c>
      <c r="K19" s="34">
        <v>74.900000000000006</v>
      </c>
      <c r="L19" s="34">
        <v>70.8</v>
      </c>
      <c r="M19" s="34">
        <v>70.2</v>
      </c>
      <c r="N19" s="34">
        <v>78.099999999999994</v>
      </c>
      <c r="O19" s="34">
        <v>70</v>
      </c>
      <c r="P19" s="34">
        <v>71.2</v>
      </c>
      <c r="Q19" s="34">
        <v>71.099999999999994</v>
      </c>
      <c r="R19" s="42">
        <v>78.400000000000006</v>
      </c>
    </row>
    <row r="20" spans="1:18" x14ac:dyDescent="0.3">
      <c r="A20" s="9">
        <f t="shared" si="1"/>
        <v>18</v>
      </c>
      <c r="B20" s="21" t="s">
        <v>200</v>
      </c>
      <c r="C20" s="24" t="s">
        <v>12</v>
      </c>
      <c r="D20" s="20">
        <v>73</v>
      </c>
      <c r="E20" s="20">
        <f t="shared" si="0"/>
        <v>70</v>
      </c>
      <c r="F20" s="41">
        <v>74.5</v>
      </c>
      <c r="G20" s="34">
        <v>70</v>
      </c>
      <c r="H20" s="34">
        <v>70.7</v>
      </c>
      <c r="I20" s="34">
        <v>71.7</v>
      </c>
      <c r="J20" s="34">
        <v>200</v>
      </c>
      <c r="K20" s="34">
        <v>71.3</v>
      </c>
      <c r="L20" s="34">
        <v>73.400000000000006</v>
      </c>
      <c r="M20" s="34">
        <v>86.2</v>
      </c>
      <c r="N20" s="34">
        <v>73.3</v>
      </c>
      <c r="O20" s="34">
        <v>70.7</v>
      </c>
      <c r="P20" s="34">
        <v>76.400000000000006</v>
      </c>
      <c r="Q20" s="34">
        <v>74.400000000000006</v>
      </c>
      <c r="R20" s="42">
        <v>76.7</v>
      </c>
    </row>
    <row r="21" spans="1:18" x14ac:dyDescent="0.3">
      <c r="A21" s="9">
        <f t="shared" si="1"/>
        <v>19</v>
      </c>
      <c r="B21" s="21" t="s">
        <v>155</v>
      </c>
      <c r="C21" s="24" t="s">
        <v>37</v>
      </c>
      <c r="D21" s="20">
        <v>74.599999999999994</v>
      </c>
      <c r="E21" s="20">
        <f t="shared" si="0"/>
        <v>68.7</v>
      </c>
      <c r="F21" s="41">
        <v>76.5</v>
      </c>
      <c r="G21" s="34">
        <v>80.2</v>
      </c>
      <c r="H21" s="34">
        <v>79.5</v>
      </c>
      <c r="I21" s="34">
        <v>200</v>
      </c>
      <c r="J21" s="34">
        <v>78.2</v>
      </c>
      <c r="K21" s="34">
        <v>73.400000000000006</v>
      </c>
      <c r="L21" s="34">
        <v>75.2</v>
      </c>
      <c r="M21" s="34">
        <v>68.7</v>
      </c>
      <c r="N21" s="34">
        <v>70.599999999999994</v>
      </c>
      <c r="O21" s="34">
        <v>76.3</v>
      </c>
      <c r="P21" s="34">
        <v>73.099999999999994</v>
      </c>
      <c r="Q21" s="34">
        <v>75.5</v>
      </c>
      <c r="R21" s="42">
        <v>73.3</v>
      </c>
    </row>
    <row r="22" spans="1:18" x14ac:dyDescent="0.3">
      <c r="A22" s="9">
        <f t="shared" si="1"/>
        <v>20</v>
      </c>
      <c r="B22" s="21" t="s">
        <v>413</v>
      </c>
      <c r="C22" s="24" t="s">
        <v>38</v>
      </c>
      <c r="D22" s="20">
        <v>74.7</v>
      </c>
      <c r="E22" s="20">
        <f t="shared" si="0"/>
        <v>72.2</v>
      </c>
      <c r="F22" s="41">
        <v>79.599999999999994</v>
      </c>
      <c r="G22" s="34">
        <v>73.400000000000006</v>
      </c>
      <c r="H22" s="34">
        <v>72.2</v>
      </c>
      <c r="I22" s="34">
        <v>74.099999999999994</v>
      </c>
      <c r="J22" s="34">
        <v>72.7</v>
      </c>
      <c r="K22" s="34">
        <v>72.2</v>
      </c>
      <c r="L22" s="34">
        <v>75.3</v>
      </c>
      <c r="M22" s="34">
        <v>76</v>
      </c>
      <c r="N22" s="34">
        <v>76.599999999999994</v>
      </c>
      <c r="O22" s="34">
        <v>77.400000000000006</v>
      </c>
      <c r="P22" s="34">
        <v>77.400000000000006</v>
      </c>
      <c r="Q22" s="34">
        <v>83.6</v>
      </c>
      <c r="R22" s="42">
        <v>74</v>
      </c>
    </row>
    <row r="23" spans="1:18" x14ac:dyDescent="0.3">
      <c r="A23" s="9">
        <f t="shared" si="1"/>
        <v>21</v>
      </c>
      <c r="B23" s="21" t="s">
        <v>230</v>
      </c>
      <c r="C23" s="24" t="s">
        <v>272</v>
      </c>
      <c r="D23" s="20">
        <v>74.900000000000006</v>
      </c>
      <c r="E23" s="20">
        <f t="shared" si="0"/>
        <v>68</v>
      </c>
      <c r="F23" s="41">
        <v>81.8</v>
      </c>
      <c r="G23" s="34">
        <v>75.5</v>
      </c>
      <c r="H23" s="34">
        <v>74.5</v>
      </c>
      <c r="I23" s="34">
        <v>68</v>
      </c>
      <c r="J23" s="34">
        <v>78.400000000000006</v>
      </c>
      <c r="K23" s="34">
        <v>75</v>
      </c>
      <c r="L23" s="34">
        <v>76.8</v>
      </c>
      <c r="M23" s="34">
        <v>72.5</v>
      </c>
      <c r="N23" s="34">
        <v>71.7</v>
      </c>
      <c r="O23" s="34">
        <v>200</v>
      </c>
      <c r="P23" s="34">
        <v>78.5</v>
      </c>
      <c r="Q23" s="34">
        <v>77.099999999999994</v>
      </c>
      <c r="R23" s="42">
        <v>76</v>
      </c>
    </row>
    <row r="24" spans="1:18" x14ac:dyDescent="0.3">
      <c r="A24" s="9">
        <f t="shared" si="1"/>
        <v>22</v>
      </c>
      <c r="B24" s="21" t="s">
        <v>253</v>
      </c>
      <c r="C24" s="24" t="s">
        <v>30</v>
      </c>
      <c r="D24" s="20">
        <v>76.5</v>
      </c>
      <c r="E24" s="20">
        <f t="shared" si="0"/>
        <v>71.5</v>
      </c>
      <c r="F24" s="41">
        <v>80.7</v>
      </c>
      <c r="G24" s="34">
        <v>74.5</v>
      </c>
      <c r="H24" s="34">
        <v>78.400000000000006</v>
      </c>
      <c r="I24" s="34">
        <v>77.5</v>
      </c>
      <c r="J24" s="34">
        <v>83.2</v>
      </c>
      <c r="K24" s="34">
        <v>89.7</v>
      </c>
      <c r="L24" s="34">
        <v>73.5</v>
      </c>
      <c r="M24" s="34">
        <v>73.400000000000006</v>
      </c>
      <c r="N24" s="34">
        <v>71.5</v>
      </c>
      <c r="O24" s="34">
        <v>73.5</v>
      </c>
      <c r="P24" s="34">
        <v>76.8</v>
      </c>
      <c r="Q24" s="34">
        <v>81.8</v>
      </c>
      <c r="R24" s="42">
        <v>79.900000000000006</v>
      </c>
    </row>
    <row r="25" spans="1:18" x14ac:dyDescent="0.3">
      <c r="A25" s="9">
        <f t="shared" si="1"/>
        <v>23</v>
      </c>
      <c r="B25" s="21" t="s">
        <v>293</v>
      </c>
      <c r="C25" s="24" t="s">
        <v>7</v>
      </c>
      <c r="D25" s="20">
        <v>77.3</v>
      </c>
      <c r="E25" s="20">
        <f t="shared" si="0"/>
        <v>62.3</v>
      </c>
      <c r="F25" s="41">
        <v>200</v>
      </c>
      <c r="G25" s="34">
        <v>65.400000000000006</v>
      </c>
      <c r="H25" s="34">
        <v>63.8</v>
      </c>
      <c r="I25" s="34">
        <v>62.3</v>
      </c>
      <c r="J25" s="34">
        <v>64.400000000000006</v>
      </c>
      <c r="K25" s="34">
        <v>68.099999999999994</v>
      </c>
      <c r="L25" s="34">
        <v>63.3</v>
      </c>
      <c r="M25" s="34">
        <v>62.6</v>
      </c>
      <c r="N25" s="34">
        <v>200</v>
      </c>
      <c r="O25" s="34">
        <v>200</v>
      </c>
      <c r="P25" s="34">
        <v>71</v>
      </c>
      <c r="Q25" s="34">
        <v>63.1</v>
      </c>
      <c r="R25" s="42">
        <v>65.8</v>
      </c>
    </row>
    <row r="26" spans="1:18" x14ac:dyDescent="0.3">
      <c r="A26" s="9">
        <f t="shared" si="1"/>
        <v>24</v>
      </c>
      <c r="B26" s="21" t="s">
        <v>243</v>
      </c>
      <c r="C26" s="24" t="s">
        <v>9</v>
      </c>
      <c r="D26" s="20">
        <v>78.5</v>
      </c>
      <c r="E26" s="20">
        <f t="shared" si="0"/>
        <v>74.3</v>
      </c>
      <c r="F26" s="41">
        <v>81.400000000000006</v>
      </c>
      <c r="G26" s="34">
        <v>84.1</v>
      </c>
      <c r="H26" s="34">
        <v>82.8</v>
      </c>
      <c r="I26" s="34">
        <v>79.7</v>
      </c>
      <c r="J26" s="34">
        <v>83.6</v>
      </c>
      <c r="K26" s="34">
        <v>79.099999999999994</v>
      </c>
      <c r="L26" s="34">
        <v>78.3</v>
      </c>
      <c r="M26" s="34">
        <v>76</v>
      </c>
      <c r="N26" s="34">
        <v>78.7</v>
      </c>
      <c r="O26" s="34">
        <v>79.599999999999994</v>
      </c>
      <c r="P26" s="34">
        <v>79</v>
      </c>
      <c r="Q26" s="34">
        <v>74.7</v>
      </c>
      <c r="R26" s="42">
        <v>74.3</v>
      </c>
    </row>
    <row r="27" spans="1:18" x14ac:dyDescent="0.3">
      <c r="A27" s="9">
        <f t="shared" si="1"/>
        <v>25</v>
      </c>
      <c r="B27" s="21" t="s">
        <v>257</v>
      </c>
      <c r="C27" s="24" t="s">
        <v>37</v>
      </c>
      <c r="D27" s="20">
        <v>80.099999999999994</v>
      </c>
      <c r="E27" s="20">
        <f t="shared" si="0"/>
        <v>74.7</v>
      </c>
      <c r="F27" s="41">
        <v>75.599999999999994</v>
      </c>
      <c r="G27" s="34">
        <v>77</v>
      </c>
      <c r="H27" s="34">
        <v>74.900000000000006</v>
      </c>
      <c r="I27" s="34">
        <v>74.7</v>
      </c>
      <c r="J27" s="34">
        <v>200</v>
      </c>
      <c r="K27" s="34">
        <v>85.6</v>
      </c>
      <c r="L27" s="34">
        <v>81.900000000000006</v>
      </c>
      <c r="M27" s="34">
        <v>79.5</v>
      </c>
      <c r="N27" s="34">
        <v>80.5</v>
      </c>
      <c r="O27" s="34">
        <v>200</v>
      </c>
      <c r="P27" s="34">
        <v>82.2</v>
      </c>
      <c r="Q27" s="34">
        <v>85.3</v>
      </c>
      <c r="R27" s="42">
        <v>84.2</v>
      </c>
    </row>
    <row r="28" spans="1:18" x14ac:dyDescent="0.3">
      <c r="A28" s="9">
        <f t="shared" si="1"/>
        <v>26</v>
      </c>
      <c r="B28" s="21" t="s">
        <v>231</v>
      </c>
      <c r="C28" s="24" t="s">
        <v>33</v>
      </c>
      <c r="D28" s="20">
        <v>80.3</v>
      </c>
      <c r="E28" s="20">
        <f t="shared" si="0"/>
        <v>73.900000000000006</v>
      </c>
      <c r="F28" s="41">
        <v>200</v>
      </c>
      <c r="G28" s="34">
        <v>76.2</v>
      </c>
      <c r="H28" s="34">
        <v>73.900000000000006</v>
      </c>
      <c r="I28" s="34">
        <v>74.900000000000006</v>
      </c>
      <c r="J28" s="34">
        <v>77.5</v>
      </c>
      <c r="K28" s="34">
        <v>76.2</v>
      </c>
      <c r="L28" s="34">
        <v>74</v>
      </c>
      <c r="M28" s="34">
        <v>77.599999999999994</v>
      </c>
      <c r="N28" s="34">
        <v>80.599999999999994</v>
      </c>
      <c r="O28" s="34">
        <v>81.7</v>
      </c>
      <c r="P28" s="34">
        <v>81.599999999999994</v>
      </c>
      <c r="Q28" s="34">
        <v>108.6</v>
      </c>
      <c r="R28" s="42">
        <v>200</v>
      </c>
    </row>
    <row r="29" spans="1:18" x14ac:dyDescent="0.3">
      <c r="A29" s="9">
        <f t="shared" si="1"/>
        <v>27</v>
      </c>
      <c r="B29" s="21" t="s">
        <v>187</v>
      </c>
      <c r="C29" s="24" t="s">
        <v>9</v>
      </c>
      <c r="D29" s="20">
        <v>81.5</v>
      </c>
      <c r="E29" s="20">
        <f t="shared" si="0"/>
        <v>77.599999999999994</v>
      </c>
      <c r="F29" s="41">
        <v>83.7</v>
      </c>
      <c r="G29" s="34">
        <v>80.2</v>
      </c>
      <c r="H29" s="34">
        <v>83.4</v>
      </c>
      <c r="I29" s="34">
        <v>77.8</v>
      </c>
      <c r="J29" s="34">
        <v>83.8</v>
      </c>
      <c r="K29" s="34">
        <v>87</v>
      </c>
      <c r="L29" s="34">
        <v>82.6</v>
      </c>
      <c r="M29" s="34">
        <v>81.099999999999994</v>
      </c>
      <c r="N29" s="34">
        <v>80.3</v>
      </c>
      <c r="O29" s="34">
        <v>82.2</v>
      </c>
      <c r="P29" s="34">
        <v>83.3</v>
      </c>
      <c r="Q29" s="34">
        <v>77.599999999999994</v>
      </c>
      <c r="R29" s="42">
        <v>88.6</v>
      </c>
    </row>
    <row r="30" spans="1:18" x14ac:dyDescent="0.3">
      <c r="A30" s="9">
        <f t="shared" si="1"/>
        <v>28</v>
      </c>
      <c r="B30" s="21" t="s">
        <v>224</v>
      </c>
      <c r="C30" s="24" t="s">
        <v>9</v>
      </c>
      <c r="D30" s="20">
        <v>81.900000000000006</v>
      </c>
      <c r="E30" s="20">
        <f t="shared" si="0"/>
        <v>73.599999999999994</v>
      </c>
      <c r="F30" s="41">
        <v>88.5</v>
      </c>
      <c r="G30" s="34">
        <v>82.8</v>
      </c>
      <c r="H30" s="34">
        <v>200</v>
      </c>
      <c r="I30" s="34">
        <v>80</v>
      </c>
      <c r="J30" s="34">
        <v>87.1</v>
      </c>
      <c r="K30" s="34">
        <v>80</v>
      </c>
      <c r="L30" s="34">
        <v>78</v>
      </c>
      <c r="M30" s="34">
        <v>73.599999999999994</v>
      </c>
      <c r="N30" s="34">
        <v>82.7</v>
      </c>
      <c r="O30" s="34">
        <v>87.7</v>
      </c>
      <c r="P30" s="34">
        <v>200</v>
      </c>
      <c r="Q30" s="34">
        <v>81.8</v>
      </c>
      <c r="R30" s="42">
        <v>78.900000000000006</v>
      </c>
    </row>
    <row r="31" spans="1:18" x14ac:dyDescent="0.3">
      <c r="A31" s="9">
        <f t="shared" si="1"/>
        <v>29</v>
      </c>
      <c r="B31" s="21" t="s">
        <v>247</v>
      </c>
      <c r="C31" s="24" t="s">
        <v>13</v>
      </c>
      <c r="D31" s="20">
        <v>82.4</v>
      </c>
      <c r="E31" s="20">
        <f t="shared" si="0"/>
        <v>68</v>
      </c>
      <c r="F31" s="41">
        <v>74.5</v>
      </c>
      <c r="G31" s="34">
        <v>70.599999999999994</v>
      </c>
      <c r="H31" s="34">
        <v>200</v>
      </c>
      <c r="I31" s="34">
        <v>200</v>
      </c>
      <c r="J31" s="34">
        <v>200</v>
      </c>
      <c r="K31" s="34">
        <v>68.400000000000006</v>
      </c>
      <c r="L31" s="34">
        <v>68.599999999999994</v>
      </c>
      <c r="M31" s="34">
        <v>71.099999999999994</v>
      </c>
      <c r="N31" s="34">
        <v>68</v>
      </c>
      <c r="O31" s="34">
        <v>71.599999999999994</v>
      </c>
      <c r="P31" s="34">
        <v>72.400000000000006</v>
      </c>
      <c r="Q31" s="34">
        <v>70.8</v>
      </c>
      <c r="R31" s="42">
        <v>70.7</v>
      </c>
    </row>
    <row r="32" spans="1:18" x14ac:dyDescent="0.3">
      <c r="A32" s="9">
        <f t="shared" si="1"/>
        <v>30</v>
      </c>
      <c r="B32" s="21" t="s">
        <v>214</v>
      </c>
      <c r="C32" s="24" t="s">
        <v>11</v>
      </c>
      <c r="D32" s="20">
        <v>83.5</v>
      </c>
      <c r="E32" s="20">
        <f t="shared" si="0"/>
        <v>67.099999999999994</v>
      </c>
      <c r="F32" s="41">
        <v>200</v>
      </c>
      <c r="G32" s="34">
        <v>72.7</v>
      </c>
      <c r="H32" s="34">
        <v>72.400000000000006</v>
      </c>
      <c r="I32" s="34">
        <v>69.400000000000006</v>
      </c>
      <c r="J32" s="34">
        <v>200</v>
      </c>
      <c r="K32" s="34">
        <v>200</v>
      </c>
      <c r="L32" s="34">
        <v>70.7</v>
      </c>
      <c r="M32" s="34">
        <v>67.099999999999994</v>
      </c>
      <c r="N32" s="34">
        <v>68.7</v>
      </c>
      <c r="O32" s="34">
        <v>70.099999999999994</v>
      </c>
      <c r="P32" s="34">
        <v>75</v>
      </c>
      <c r="Q32" s="34">
        <v>74.3</v>
      </c>
      <c r="R32" s="42">
        <v>77.7</v>
      </c>
    </row>
    <row r="33" spans="1:18" x14ac:dyDescent="0.3">
      <c r="A33" s="9">
        <f t="shared" si="1"/>
        <v>31</v>
      </c>
      <c r="B33" s="21" t="s">
        <v>83</v>
      </c>
      <c r="C33" s="24" t="s">
        <v>13</v>
      </c>
      <c r="D33" s="20">
        <v>85.2</v>
      </c>
      <c r="E33" s="20">
        <f t="shared" si="0"/>
        <v>70.400000000000006</v>
      </c>
      <c r="F33" s="41">
        <v>73.400000000000006</v>
      </c>
      <c r="G33" s="34">
        <v>81.400000000000006</v>
      </c>
      <c r="H33" s="34">
        <v>200</v>
      </c>
      <c r="I33" s="34">
        <v>71.3</v>
      </c>
      <c r="J33" s="34">
        <v>200</v>
      </c>
      <c r="K33" s="34">
        <v>81.900000000000006</v>
      </c>
      <c r="L33" s="34">
        <v>71.3</v>
      </c>
      <c r="M33" s="34">
        <v>70.400000000000006</v>
      </c>
      <c r="N33" s="34">
        <v>200</v>
      </c>
      <c r="O33" s="34">
        <v>71.2</v>
      </c>
      <c r="P33" s="34">
        <v>71.3</v>
      </c>
      <c r="Q33" s="34">
        <v>70.400000000000006</v>
      </c>
      <c r="R33" s="42">
        <v>74.8</v>
      </c>
    </row>
    <row r="34" spans="1:18" x14ac:dyDescent="0.3">
      <c r="A34" s="9">
        <f t="shared" si="1"/>
        <v>32</v>
      </c>
      <c r="B34" s="21" t="s">
        <v>195</v>
      </c>
      <c r="C34" s="24" t="s">
        <v>33</v>
      </c>
      <c r="D34" s="20">
        <v>85.6</v>
      </c>
      <c r="E34" s="20">
        <f t="shared" si="0"/>
        <v>68.599999999999994</v>
      </c>
      <c r="F34" s="41">
        <v>200</v>
      </c>
      <c r="G34" s="34">
        <v>200</v>
      </c>
      <c r="H34" s="34">
        <v>200</v>
      </c>
      <c r="I34" s="34">
        <v>73.2</v>
      </c>
      <c r="J34" s="34">
        <v>79.400000000000006</v>
      </c>
      <c r="K34" s="34">
        <v>70.900000000000006</v>
      </c>
      <c r="L34" s="34">
        <v>68.599999999999994</v>
      </c>
      <c r="M34" s="34">
        <v>71.5</v>
      </c>
      <c r="N34" s="34">
        <v>75.400000000000006</v>
      </c>
      <c r="O34" s="34">
        <v>69.3</v>
      </c>
      <c r="P34" s="34">
        <v>81.099999999999994</v>
      </c>
      <c r="Q34" s="34">
        <v>71</v>
      </c>
      <c r="R34" s="42">
        <v>81.3</v>
      </c>
    </row>
    <row r="35" spans="1:18" x14ac:dyDescent="0.3">
      <c r="A35" s="9">
        <f t="shared" si="1"/>
        <v>33</v>
      </c>
      <c r="B35" s="21" t="s">
        <v>168</v>
      </c>
      <c r="C35" s="24" t="s">
        <v>33</v>
      </c>
      <c r="D35" s="20">
        <v>88.3</v>
      </c>
      <c r="E35" s="20">
        <f t="shared" si="0"/>
        <v>71</v>
      </c>
      <c r="F35" s="41">
        <v>81.3</v>
      </c>
      <c r="G35" s="34">
        <v>80.900000000000006</v>
      </c>
      <c r="H35" s="34">
        <v>76.5</v>
      </c>
      <c r="I35" s="34">
        <v>200</v>
      </c>
      <c r="J35" s="34">
        <v>80.2</v>
      </c>
      <c r="K35" s="34">
        <v>78.3</v>
      </c>
      <c r="L35" s="34">
        <v>74.3</v>
      </c>
      <c r="M35" s="34">
        <v>71</v>
      </c>
      <c r="N35" s="34">
        <v>200</v>
      </c>
      <c r="O35" s="34">
        <v>73.5</v>
      </c>
      <c r="P35" s="34">
        <v>200</v>
      </c>
      <c r="Q35" s="34">
        <v>77.8</v>
      </c>
      <c r="R35" s="42">
        <v>77.3</v>
      </c>
    </row>
    <row r="36" spans="1:18" x14ac:dyDescent="0.3">
      <c r="A36" s="9">
        <f t="shared" si="1"/>
        <v>34</v>
      </c>
      <c r="B36" s="21" t="s">
        <v>294</v>
      </c>
      <c r="C36" s="24" t="s">
        <v>145</v>
      </c>
      <c r="D36" s="20">
        <v>88.5</v>
      </c>
      <c r="E36" s="20">
        <f t="shared" si="0"/>
        <v>74.7</v>
      </c>
      <c r="F36" s="41">
        <v>90.5</v>
      </c>
      <c r="G36" s="34">
        <v>200</v>
      </c>
      <c r="H36" s="34">
        <v>88</v>
      </c>
      <c r="I36" s="34">
        <v>200</v>
      </c>
      <c r="J36" s="34">
        <v>94.6</v>
      </c>
      <c r="K36" s="34">
        <v>74.7</v>
      </c>
      <c r="L36" s="34">
        <v>87.5</v>
      </c>
      <c r="M36" s="34">
        <v>86</v>
      </c>
      <c r="N36" s="34">
        <v>86.7</v>
      </c>
      <c r="O36" s="34">
        <v>90.7</v>
      </c>
      <c r="P36" s="34">
        <v>85.7</v>
      </c>
      <c r="Q36" s="34">
        <v>90.4</v>
      </c>
      <c r="R36" s="42">
        <v>99.2</v>
      </c>
    </row>
    <row r="37" spans="1:18" x14ac:dyDescent="0.3">
      <c r="A37" s="9">
        <f t="shared" si="1"/>
        <v>35</v>
      </c>
      <c r="B37" s="21" t="s">
        <v>212</v>
      </c>
      <c r="C37" s="24" t="s">
        <v>31</v>
      </c>
      <c r="D37" s="20">
        <v>91.4</v>
      </c>
      <c r="E37" s="20">
        <f t="shared" si="0"/>
        <v>74.099999999999994</v>
      </c>
      <c r="F37" s="41">
        <v>84.7</v>
      </c>
      <c r="G37" s="34">
        <v>78.3</v>
      </c>
      <c r="H37" s="34">
        <v>81.099999999999994</v>
      </c>
      <c r="I37" s="34">
        <v>77.8</v>
      </c>
      <c r="J37" s="34">
        <v>74.099999999999994</v>
      </c>
      <c r="K37" s="34">
        <v>80.8</v>
      </c>
      <c r="L37" s="34">
        <v>79.900000000000006</v>
      </c>
      <c r="M37" s="34">
        <v>200</v>
      </c>
      <c r="N37" s="34">
        <v>200</v>
      </c>
      <c r="O37" s="34">
        <v>81.7</v>
      </c>
      <c r="P37" s="34">
        <v>82.8</v>
      </c>
      <c r="Q37" s="34">
        <v>83.9</v>
      </c>
      <c r="R37" s="42">
        <v>200</v>
      </c>
    </row>
    <row r="38" spans="1:18" x14ac:dyDescent="0.3">
      <c r="A38" s="9">
        <f t="shared" si="1"/>
        <v>36</v>
      </c>
      <c r="B38" s="21" t="s">
        <v>295</v>
      </c>
      <c r="C38" s="24" t="s">
        <v>165</v>
      </c>
      <c r="D38" s="20">
        <v>94.7</v>
      </c>
      <c r="E38" s="20">
        <f t="shared" si="0"/>
        <v>76.2</v>
      </c>
      <c r="F38" s="41">
        <v>80</v>
      </c>
      <c r="G38" s="34">
        <v>78.5</v>
      </c>
      <c r="H38" s="34">
        <v>76.2</v>
      </c>
      <c r="I38" s="34">
        <v>78.5</v>
      </c>
      <c r="J38" s="34">
        <v>80.7</v>
      </c>
      <c r="K38" s="34">
        <v>83.1</v>
      </c>
      <c r="L38" s="34">
        <v>200</v>
      </c>
      <c r="M38" s="34">
        <v>78.3</v>
      </c>
      <c r="N38" s="34">
        <v>79.900000000000006</v>
      </c>
      <c r="O38" s="34">
        <v>200</v>
      </c>
      <c r="P38" s="34">
        <v>95.5</v>
      </c>
      <c r="Q38" s="34">
        <v>200</v>
      </c>
      <c r="R38" s="42">
        <v>110.5</v>
      </c>
    </row>
    <row r="39" spans="1:18" x14ac:dyDescent="0.3">
      <c r="A39" s="9">
        <f t="shared" si="1"/>
        <v>37</v>
      </c>
      <c r="B39" s="21" t="s">
        <v>239</v>
      </c>
      <c r="C39" s="24" t="s">
        <v>31</v>
      </c>
      <c r="D39" s="20">
        <v>94.7</v>
      </c>
      <c r="E39" s="20">
        <f t="shared" si="0"/>
        <v>65.400000000000006</v>
      </c>
      <c r="F39" s="21">
        <v>73.099999999999994</v>
      </c>
      <c r="G39" s="22">
        <v>66.5</v>
      </c>
      <c r="H39" s="22">
        <v>65.400000000000006</v>
      </c>
      <c r="I39" s="92">
        <v>200</v>
      </c>
      <c r="J39" s="92">
        <v>200</v>
      </c>
      <c r="K39" s="92">
        <v>200</v>
      </c>
      <c r="L39" s="23">
        <v>68.099999999999994</v>
      </c>
      <c r="M39" s="22">
        <v>70.900000000000006</v>
      </c>
      <c r="N39" s="22">
        <v>200</v>
      </c>
      <c r="O39" s="22">
        <v>79.3</v>
      </c>
      <c r="P39" s="22">
        <v>65.599999999999994</v>
      </c>
      <c r="Q39" s="22">
        <v>78.7</v>
      </c>
      <c r="R39" s="24">
        <v>73.8</v>
      </c>
    </row>
    <row r="40" spans="1:18" x14ac:dyDescent="0.3">
      <c r="A40" s="9">
        <f t="shared" si="1"/>
        <v>38</v>
      </c>
      <c r="B40" s="21" t="s">
        <v>317</v>
      </c>
      <c r="C40" s="24" t="s">
        <v>37</v>
      </c>
      <c r="D40" s="20">
        <v>95</v>
      </c>
      <c r="E40" s="20">
        <f t="shared" si="0"/>
        <v>68.400000000000006</v>
      </c>
      <c r="F40" s="21">
        <v>70.2</v>
      </c>
      <c r="G40" s="22">
        <v>70</v>
      </c>
      <c r="H40" s="92">
        <v>200</v>
      </c>
      <c r="I40" s="22">
        <v>68.400000000000006</v>
      </c>
      <c r="J40" s="22">
        <v>72.8</v>
      </c>
      <c r="K40" s="22">
        <v>71.400000000000006</v>
      </c>
      <c r="L40" s="23">
        <v>71.3</v>
      </c>
      <c r="M40" s="22">
        <v>72.8</v>
      </c>
      <c r="N40" s="92">
        <v>200</v>
      </c>
      <c r="O40" s="92">
        <v>200</v>
      </c>
      <c r="P40" s="22">
        <v>200</v>
      </c>
      <c r="Q40" s="22">
        <v>74.8</v>
      </c>
      <c r="R40" s="24">
        <v>73.099999999999994</v>
      </c>
    </row>
    <row r="41" spans="1:18" x14ac:dyDescent="0.3">
      <c r="A41" s="9">
        <f t="shared" si="1"/>
        <v>39</v>
      </c>
      <c r="B41" s="21" t="s">
        <v>296</v>
      </c>
      <c r="C41" s="24" t="s">
        <v>165</v>
      </c>
      <c r="D41" s="20">
        <v>102.1</v>
      </c>
      <c r="E41" s="20">
        <f t="shared" si="0"/>
        <v>75</v>
      </c>
      <c r="F41" s="21">
        <v>75</v>
      </c>
      <c r="G41" s="22">
        <v>85.2</v>
      </c>
      <c r="H41" s="22">
        <v>75.7</v>
      </c>
      <c r="I41" s="22">
        <v>81.900000000000006</v>
      </c>
      <c r="J41" s="22">
        <v>82.5</v>
      </c>
      <c r="K41" s="22">
        <v>75.400000000000006</v>
      </c>
      <c r="L41" s="94">
        <v>200</v>
      </c>
      <c r="M41" s="22">
        <v>78.900000000000006</v>
      </c>
      <c r="N41" s="22">
        <v>82.2</v>
      </c>
      <c r="O41" s="92">
        <v>200</v>
      </c>
      <c r="P41" s="92">
        <v>200</v>
      </c>
      <c r="Q41" s="22">
        <v>86.2</v>
      </c>
      <c r="R41" s="24">
        <v>200</v>
      </c>
    </row>
    <row r="42" spans="1:18" x14ac:dyDescent="0.3">
      <c r="A42" s="9">
        <f t="shared" si="1"/>
        <v>40</v>
      </c>
      <c r="B42" s="21" t="s">
        <v>49</v>
      </c>
      <c r="C42" s="24" t="s">
        <v>7</v>
      </c>
      <c r="D42" s="20">
        <v>102.8</v>
      </c>
      <c r="E42" s="20">
        <f t="shared" si="0"/>
        <v>63.9</v>
      </c>
      <c r="F42" s="93">
        <v>200</v>
      </c>
      <c r="G42" s="22">
        <v>72.7</v>
      </c>
      <c r="H42" s="22">
        <v>66.599999999999994</v>
      </c>
      <c r="I42" s="22">
        <v>64.5</v>
      </c>
      <c r="J42" s="22">
        <v>66.8</v>
      </c>
      <c r="K42" s="22">
        <v>65.8</v>
      </c>
      <c r="L42" s="23">
        <v>64.2</v>
      </c>
      <c r="M42" s="92">
        <v>200</v>
      </c>
      <c r="N42" s="22">
        <v>63.9</v>
      </c>
      <c r="O42" s="22">
        <v>65.900000000000006</v>
      </c>
      <c r="P42" s="92">
        <v>200</v>
      </c>
      <c r="Q42" s="22">
        <v>200</v>
      </c>
      <c r="R42" s="24">
        <v>200</v>
      </c>
    </row>
    <row r="43" spans="1:18" x14ac:dyDescent="0.3">
      <c r="A43" s="9">
        <f t="shared" si="1"/>
        <v>41</v>
      </c>
      <c r="B43" s="21" t="s">
        <v>219</v>
      </c>
      <c r="C43" s="24" t="s">
        <v>221</v>
      </c>
      <c r="D43" s="20">
        <v>104.9</v>
      </c>
      <c r="E43" s="20">
        <f t="shared" si="0"/>
        <v>78.900000000000006</v>
      </c>
      <c r="F43" s="93">
        <v>200</v>
      </c>
      <c r="G43" s="22">
        <v>92</v>
      </c>
      <c r="H43" s="22">
        <v>82.5</v>
      </c>
      <c r="I43" s="22">
        <v>80</v>
      </c>
      <c r="J43" s="22">
        <v>78.900000000000006</v>
      </c>
      <c r="K43" s="22">
        <v>82.3</v>
      </c>
      <c r="L43" s="23">
        <v>81.900000000000006</v>
      </c>
      <c r="M43" s="92">
        <v>200</v>
      </c>
      <c r="N43" s="92">
        <v>200</v>
      </c>
      <c r="O43" s="22">
        <v>84.1</v>
      </c>
      <c r="P43" s="22">
        <v>200</v>
      </c>
      <c r="Q43" s="22">
        <v>82.3</v>
      </c>
      <c r="R43" s="24">
        <v>90</v>
      </c>
    </row>
    <row r="44" spans="1:18" x14ac:dyDescent="0.3">
      <c r="A44" s="9">
        <f t="shared" si="1"/>
        <v>42</v>
      </c>
      <c r="B44" s="21" t="s">
        <v>297</v>
      </c>
      <c r="C44" s="24" t="s">
        <v>373</v>
      </c>
      <c r="D44" s="20">
        <v>107.3</v>
      </c>
      <c r="E44" s="20">
        <f t="shared" si="0"/>
        <v>68.2</v>
      </c>
      <c r="F44" s="21">
        <v>68.2</v>
      </c>
      <c r="G44" s="22">
        <v>70.900000000000006</v>
      </c>
      <c r="H44" s="22">
        <v>73.5</v>
      </c>
      <c r="I44" s="92">
        <v>200</v>
      </c>
      <c r="J44" s="22">
        <v>68.599999999999994</v>
      </c>
      <c r="K44" s="92">
        <v>200</v>
      </c>
      <c r="L44" s="23">
        <v>72</v>
      </c>
      <c r="M44" s="22">
        <v>74</v>
      </c>
      <c r="N44" s="22">
        <v>81.8</v>
      </c>
      <c r="O44" s="22">
        <v>71</v>
      </c>
      <c r="P44" s="92">
        <v>200</v>
      </c>
      <c r="Q44" s="22">
        <v>200</v>
      </c>
      <c r="R44" s="24">
        <v>200</v>
      </c>
    </row>
    <row r="45" spans="1:18" x14ac:dyDescent="0.3">
      <c r="A45" s="9">
        <f t="shared" si="1"/>
        <v>43</v>
      </c>
      <c r="B45" s="21" t="s">
        <v>298</v>
      </c>
      <c r="C45" s="24" t="s">
        <v>373</v>
      </c>
      <c r="D45" s="20">
        <v>113.4</v>
      </c>
      <c r="E45" s="20">
        <f t="shared" si="0"/>
        <v>76.7</v>
      </c>
      <c r="F45" s="21">
        <v>83.3</v>
      </c>
      <c r="G45" s="92">
        <v>200</v>
      </c>
      <c r="H45" s="22">
        <v>80.3</v>
      </c>
      <c r="I45" s="22">
        <v>76.7</v>
      </c>
      <c r="J45" s="92">
        <v>200</v>
      </c>
      <c r="K45" s="92">
        <v>200</v>
      </c>
      <c r="L45" s="23">
        <v>79.099999999999994</v>
      </c>
      <c r="M45" s="22">
        <v>82.2</v>
      </c>
      <c r="N45" s="22">
        <v>78.900000000000006</v>
      </c>
      <c r="O45" s="22">
        <v>79.3</v>
      </c>
      <c r="P45" s="22">
        <v>200</v>
      </c>
      <c r="Q45" s="22">
        <v>200</v>
      </c>
      <c r="R45" s="24">
        <v>87.4</v>
      </c>
    </row>
    <row r="46" spans="1:18" x14ac:dyDescent="0.3">
      <c r="A46" s="9">
        <f t="shared" si="1"/>
        <v>44</v>
      </c>
      <c r="B46" s="21" t="s">
        <v>176</v>
      </c>
      <c r="C46" s="24" t="s">
        <v>165</v>
      </c>
      <c r="D46" s="20">
        <v>132.5</v>
      </c>
      <c r="E46" s="20">
        <f t="shared" si="0"/>
        <v>73.099999999999994</v>
      </c>
      <c r="F46" s="21">
        <v>79.099999999999994</v>
      </c>
      <c r="G46" s="92">
        <v>200</v>
      </c>
      <c r="H46" s="22">
        <v>76.8</v>
      </c>
      <c r="I46" s="92">
        <v>200</v>
      </c>
      <c r="J46" s="92">
        <v>200</v>
      </c>
      <c r="K46" s="22">
        <v>200</v>
      </c>
      <c r="L46" s="23">
        <v>200</v>
      </c>
      <c r="M46" s="22">
        <v>76.099999999999994</v>
      </c>
      <c r="N46" s="22">
        <v>78.400000000000006</v>
      </c>
      <c r="O46" s="22">
        <v>74</v>
      </c>
      <c r="P46" s="22">
        <v>73.099999999999994</v>
      </c>
      <c r="Q46" s="22">
        <v>200</v>
      </c>
      <c r="R46" s="24">
        <v>200</v>
      </c>
    </row>
    <row r="47" spans="1:18" x14ac:dyDescent="0.3">
      <c r="A47" s="9">
        <f t="shared" si="1"/>
        <v>45</v>
      </c>
      <c r="B47" s="21" t="s">
        <v>299</v>
      </c>
      <c r="C47" s="24" t="s">
        <v>373</v>
      </c>
      <c r="D47" s="20">
        <v>137.19999999999999</v>
      </c>
      <c r="E47" s="20">
        <f t="shared" si="0"/>
        <v>80.7</v>
      </c>
      <c r="F47" s="21">
        <v>91</v>
      </c>
      <c r="G47" s="22">
        <v>82.9</v>
      </c>
      <c r="H47" s="22">
        <v>84.4</v>
      </c>
      <c r="I47" s="92">
        <v>200</v>
      </c>
      <c r="J47" s="92">
        <v>200</v>
      </c>
      <c r="K47" s="22">
        <v>85.1</v>
      </c>
      <c r="L47" s="23">
        <v>80.7</v>
      </c>
      <c r="M47" s="22">
        <v>85.5</v>
      </c>
      <c r="N47" s="92">
        <v>200</v>
      </c>
      <c r="O47" s="22">
        <v>200</v>
      </c>
      <c r="P47" s="22">
        <v>200</v>
      </c>
      <c r="Q47" s="22">
        <v>200</v>
      </c>
      <c r="R47" s="24">
        <v>200</v>
      </c>
    </row>
    <row r="48" spans="1:18" x14ac:dyDescent="0.3">
      <c r="A48" s="9">
        <f t="shared" si="1"/>
        <v>46</v>
      </c>
      <c r="B48" s="21" t="s">
        <v>300</v>
      </c>
      <c r="C48" s="24" t="s">
        <v>154</v>
      </c>
      <c r="D48" s="20">
        <v>149.5</v>
      </c>
      <c r="E48" s="20">
        <f t="shared" si="0"/>
        <v>89.4</v>
      </c>
      <c r="F48" s="93">
        <v>200</v>
      </c>
      <c r="G48" s="22">
        <v>102</v>
      </c>
      <c r="H48" s="92">
        <v>200</v>
      </c>
      <c r="I48" s="22">
        <v>119.4</v>
      </c>
      <c r="J48" s="92">
        <v>200</v>
      </c>
      <c r="K48" s="22">
        <v>200</v>
      </c>
      <c r="L48" s="23">
        <v>200</v>
      </c>
      <c r="M48" s="22">
        <v>92.2</v>
      </c>
      <c r="N48" s="22">
        <v>200</v>
      </c>
      <c r="O48" s="22">
        <v>137.30000000000001</v>
      </c>
      <c r="P48" s="22">
        <v>200</v>
      </c>
      <c r="Q48" s="22">
        <v>89.4</v>
      </c>
      <c r="R48" s="24">
        <v>104.2</v>
      </c>
    </row>
    <row r="49" spans="1:18" ht="15" thickBot="1" x14ac:dyDescent="0.35">
      <c r="A49" s="3">
        <f t="shared" si="1"/>
        <v>47</v>
      </c>
      <c r="B49" s="35" t="s">
        <v>301</v>
      </c>
      <c r="C49" s="36" t="s">
        <v>154</v>
      </c>
      <c r="D49" s="37">
        <v>153.69999999999999</v>
      </c>
      <c r="E49" s="28">
        <f t="shared" si="0"/>
        <v>100.7</v>
      </c>
      <c r="F49" s="100">
        <v>200</v>
      </c>
      <c r="G49" s="38">
        <v>102.9</v>
      </c>
      <c r="H49" s="101">
        <v>200</v>
      </c>
      <c r="I49" s="38">
        <v>200</v>
      </c>
      <c r="J49" s="101">
        <v>200</v>
      </c>
      <c r="K49" s="38">
        <v>100.7</v>
      </c>
      <c r="L49" s="39">
        <v>102.9</v>
      </c>
      <c r="M49" s="38">
        <v>101.5</v>
      </c>
      <c r="N49" s="38">
        <v>200</v>
      </c>
      <c r="O49" s="38">
        <v>143.6</v>
      </c>
      <c r="P49" s="38">
        <v>200</v>
      </c>
      <c r="Q49" s="38">
        <v>200</v>
      </c>
      <c r="R49" s="36">
        <v>138.6</v>
      </c>
    </row>
  </sheetData>
  <mergeCells count="1">
    <mergeCell ref="A1:R1"/>
  </mergeCells>
  <conditionalFormatting sqref="E3:E48">
    <cfRule type="top10" dxfId="28" priority="4" bottom="1" rank="1"/>
  </conditionalFormatting>
  <conditionalFormatting sqref="F3:R38">
    <cfRule type="cellIs" dxfId="27" priority="1" operator="equal">
      <formula>LARGE($F3:$T3,2)</formula>
    </cfRule>
    <cfRule type="cellIs" dxfId="26" priority="2" operator="equal">
      <formula>LARGE($F3:$T3,3)</formula>
    </cfRule>
    <cfRule type="cellIs" dxfId="25" priority="3" operator="equal">
      <formula>LARGE($F3:$T3,1)</formula>
    </cfRule>
  </conditionalFormatting>
  <pageMargins left="0.7" right="0.7" top="0.75" bottom="0.75" header="0.3" footer="0.3"/>
  <pageSetup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EF2B-CBDB-483F-AD1C-AC6E2CE1B454}">
  <sheetPr>
    <pageSetUpPr fitToPage="1"/>
  </sheetPr>
  <dimension ref="A1:V45"/>
  <sheetViews>
    <sheetView zoomScale="160" zoomScaleNormal="160" workbookViewId="0">
      <selection activeCell="A2" sqref="A1:U1048576"/>
    </sheetView>
  </sheetViews>
  <sheetFormatPr defaultRowHeight="14.4" x14ac:dyDescent="0.3"/>
  <cols>
    <col min="1" max="1" width="5" bestFit="1" customWidth="1"/>
    <col min="2" max="2" width="22.7773437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33203125" bestFit="1" customWidth="1"/>
    <col min="15" max="21" width="9.33203125" bestFit="1" customWidth="1"/>
  </cols>
  <sheetData>
    <row r="1" spans="1:21" ht="24" thickBot="1" x14ac:dyDescent="0.35">
      <c r="A1" s="151" t="s">
        <v>386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</row>
    <row r="2" spans="1:21" ht="15" thickBot="1" x14ac:dyDescent="0.35">
      <c r="A2" s="5" t="s">
        <v>133</v>
      </c>
      <c r="B2" s="6" t="s">
        <v>67</v>
      </c>
      <c r="C2" s="8" t="s">
        <v>146</v>
      </c>
      <c r="D2" s="5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7" t="s">
        <v>121</v>
      </c>
      <c r="T2" s="7" t="s">
        <v>134</v>
      </c>
      <c r="U2" s="8" t="s">
        <v>398</v>
      </c>
    </row>
    <row r="3" spans="1:21" x14ac:dyDescent="0.3">
      <c r="A3" s="55">
        <v>1</v>
      </c>
      <c r="B3" s="12" t="s">
        <v>40</v>
      </c>
      <c r="C3" s="13" t="s">
        <v>12</v>
      </c>
      <c r="D3" s="33">
        <v>69.132142857142853</v>
      </c>
      <c r="E3" s="84">
        <f>MIN(F3:U3)</f>
        <v>66.010000000000005</v>
      </c>
      <c r="F3" s="12">
        <v>68.95</v>
      </c>
      <c r="G3" s="10">
        <v>71.209999999999994</v>
      </c>
      <c r="H3" s="10">
        <v>71.510000000000005</v>
      </c>
      <c r="I3" s="10">
        <v>68</v>
      </c>
      <c r="J3" s="10">
        <v>68.97</v>
      </c>
      <c r="K3" s="10">
        <v>66.010000000000005</v>
      </c>
      <c r="L3" s="10">
        <v>67.540000000000006</v>
      </c>
      <c r="M3" s="10">
        <v>71.61</v>
      </c>
      <c r="N3" s="10">
        <v>68.31</v>
      </c>
      <c r="O3" s="10">
        <v>67.319999999999993</v>
      </c>
      <c r="P3" s="10">
        <v>76.260000000000005</v>
      </c>
      <c r="Q3" s="10">
        <v>71.64</v>
      </c>
      <c r="R3" s="10">
        <v>68.42</v>
      </c>
      <c r="S3" s="10">
        <v>69.239999999999995</v>
      </c>
      <c r="T3" s="10">
        <v>69.680000000000007</v>
      </c>
      <c r="U3" s="13">
        <v>71.08</v>
      </c>
    </row>
    <row r="4" spans="1:21" x14ac:dyDescent="0.3">
      <c r="A4" s="54">
        <v>2</v>
      </c>
      <c r="B4" s="21" t="s">
        <v>41</v>
      </c>
      <c r="C4" s="24" t="s">
        <v>6</v>
      </c>
      <c r="D4" s="33">
        <v>69.855000000000004</v>
      </c>
      <c r="E4" s="33">
        <f t="shared" ref="E4:E45" si="0">MIN(F4:U4)</f>
        <v>66.7</v>
      </c>
      <c r="F4" s="41">
        <v>70.92</v>
      </c>
      <c r="G4" s="34">
        <v>76.05</v>
      </c>
      <c r="H4" s="34">
        <v>70.94</v>
      </c>
      <c r="I4" s="34">
        <v>68.459999999999994</v>
      </c>
      <c r="J4" s="34">
        <v>66.7</v>
      </c>
      <c r="K4" s="34">
        <v>69.349999999999994</v>
      </c>
      <c r="L4" s="34">
        <v>75.34</v>
      </c>
      <c r="M4" s="34">
        <v>69.290000000000006</v>
      </c>
      <c r="N4" s="34">
        <v>70.02</v>
      </c>
      <c r="O4" s="34">
        <v>69.510000000000005</v>
      </c>
      <c r="P4" s="34">
        <v>67.349999999999994</v>
      </c>
      <c r="Q4" s="34">
        <v>67.73</v>
      </c>
      <c r="R4" s="34">
        <v>69.459999999999994</v>
      </c>
      <c r="S4" s="34">
        <v>200</v>
      </c>
      <c r="T4" s="34">
        <v>71.22</v>
      </c>
      <c r="U4" s="42">
        <v>71.680000000000007</v>
      </c>
    </row>
    <row r="5" spans="1:21" x14ac:dyDescent="0.3">
      <c r="A5" s="59">
        <f>A4+1</f>
        <v>3</v>
      </c>
      <c r="B5" s="21" t="s">
        <v>39</v>
      </c>
      <c r="C5" s="24" t="s">
        <v>7</v>
      </c>
      <c r="D5" s="33">
        <v>70.061428571428578</v>
      </c>
      <c r="E5" s="33">
        <f t="shared" si="0"/>
        <v>68.42</v>
      </c>
      <c r="F5" s="41">
        <v>73.040000000000006</v>
      </c>
      <c r="G5" s="34">
        <v>70.260000000000005</v>
      </c>
      <c r="H5" s="34">
        <v>71.5</v>
      </c>
      <c r="I5" s="34">
        <v>76.06</v>
      </c>
      <c r="J5" s="34">
        <v>70.87</v>
      </c>
      <c r="K5" s="34">
        <v>69.61</v>
      </c>
      <c r="L5" s="34">
        <v>70.37</v>
      </c>
      <c r="M5" s="34">
        <v>69.08</v>
      </c>
      <c r="N5" s="34">
        <v>69.42</v>
      </c>
      <c r="O5" s="34">
        <v>70.86</v>
      </c>
      <c r="P5" s="34">
        <v>69.31</v>
      </c>
      <c r="Q5" s="34">
        <v>69.23</v>
      </c>
      <c r="R5" s="34">
        <v>69.709999999999994</v>
      </c>
      <c r="S5" s="34">
        <v>68.42</v>
      </c>
      <c r="T5" s="34">
        <v>71.97</v>
      </c>
      <c r="U5" s="42">
        <v>70.25</v>
      </c>
    </row>
    <row r="6" spans="1:21" x14ac:dyDescent="0.3">
      <c r="A6" s="40">
        <f t="shared" ref="A6:A45" si="1">A5+1</f>
        <v>4</v>
      </c>
      <c r="B6" s="21" t="s">
        <v>310</v>
      </c>
      <c r="C6" s="24" t="s">
        <v>6</v>
      </c>
      <c r="D6" s="33">
        <v>70.262142857142848</v>
      </c>
      <c r="E6" s="33">
        <f t="shared" si="0"/>
        <v>66.95</v>
      </c>
      <c r="F6" s="41">
        <v>72.61</v>
      </c>
      <c r="G6" s="34">
        <v>66.95</v>
      </c>
      <c r="H6" s="34">
        <v>200</v>
      </c>
      <c r="I6" s="34">
        <v>70.040000000000006</v>
      </c>
      <c r="J6" s="34">
        <v>69.77</v>
      </c>
      <c r="K6" s="34">
        <v>69.58</v>
      </c>
      <c r="L6" s="34">
        <v>70.62</v>
      </c>
      <c r="M6" s="34">
        <v>69.849999999999994</v>
      </c>
      <c r="N6" s="34">
        <v>71.45</v>
      </c>
      <c r="O6" s="34">
        <v>72.13</v>
      </c>
      <c r="P6" s="34">
        <v>70.209999999999994</v>
      </c>
      <c r="Q6" s="34">
        <v>68.66</v>
      </c>
      <c r="R6" s="34">
        <v>69.819999999999993</v>
      </c>
      <c r="S6" s="34">
        <v>72.400000000000006</v>
      </c>
      <c r="T6" s="34">
        <v>69.58</v>
      </c>
      <c r="U6" s="42">
        <v>200</v>
      </c>
    </row>
    <row r="7" spans="1:21" x14ac:dyDescent="0.3">
      <c r="A7" s="9">
        <f t="shared" si="1"/>
        <v>5</v>
      </c>
      <c r="B7" s="21" t="s">
        <v>293</v>
      </c>
      <c r="C7" s="24" t="s">
        <v>7</v>
      </c>
      <c r="D7" s="33">
        <v>70.297142857142859</v>
      </c>
      <c r="E7" s="33">
        <f t="shared" si="0"/>
        <v>68.03</v>
      </c>
      <c r="F7" s="41">
        <v>72.489999999999995</v>
      </c>
      <c r="G7" s="34">
        <v>70</v>
      </c>
      <c r="H7" s="34">
        <v>75.430000000000007</v>
      </c>
      <c r="I7" s="34">
        <v>71.37</v>
      </c>
      <c r="J7" s="34">
        <v>71.42</v>
      </c>
      <c r="K7" s="34">
        <v>77.72</v>
      </c>
      <c r="L7" s="34">
        <v>69.739999999999995</v>
      </c>
      <c r="M7" s="34">
        <v>69.790000000000006</v>
      </c>
      <c r="N7" s="34">
        <v>68.790000000000006</v>
      </c>
      <c r="O7" s="34">
        <v>68.319999999999993</v>
      </c>
      <c r="P7" s="34">
        <v>70.599999999999994</v>
      </c>
      <c r="Q7" s="34">
        <v>68.03</v>
      </c>
      <c r="R7" s="34">
        <v>76.17</v>
      </c>
      <c r="S7" s="34">
        <v>69.14</v>
      </c>
      <c r="T7" s="34">
        <v>69.67</v>
      </c>
      <c r="U7" s="42">
        <v>69.37</v>
      </c>
    </row>
    <row r="8" spans="1:21" x14ac:dyDescent="0.3">
      <c r="A8" s="9">
        <f t="shared" si="1"/>
        <v>6</v>
      </c>
      <c r="B8" s="21" t="s">
        <v>44</v>
      </c>
      <c r="C8" s="24" t="s">
        <v>13</v>
      </c>
      <c r="D8" s="33">
        <v>71.364285714285714</v>
      </c>
      <c r="E8" s="33">
        <f t="shared" si="0"/>
        <v>67.08</v>
      </c>
      <c r="F8" s="41">
        <v>67.08</v>
      </c>
      <c r="G8" s="34">
        <v>200</v>
      </c>
      <c r="H8" s="34">
        <v>71.67</v>
      </c>
      <c r="I8" s="34">
        <v>69.84</v>
      </c>
      <c r="J8" s="34">
        <v>70.06</v>
      </c>
      <c r="K8" s="34">
        <v>68.7</v>
      </c>
      <c r="L8" s="34">
        <v>77.92</v>
      </c>
      <c r="M8" s="34">
        <v>67.55</v>
      </c>
      <c r="N8" s="34">
        <v>75.83</v>
      </c>
      <c r="O8" s="34">
        <v>71.83</v>
      </c>
      <c r="P8" s="34">
        <v>200</v>
      </c>
      <c r="Q8" s="34">
        <v>70.290000000000006</v>
      </c>
      <c r="R8" s="34">
        <v>76.260000000000005</v>
      </c>
      <c r="S8" s="34">
        <v>69.28</v>
      </c>
      <c r="T8" s="34">
        <v>69.22</v>
      </c>
      <c r="U8" s="42">
        <v>73.569999999999993</v>
      </c>
    </row>
    <row r="9" spans="1:21" x14ac:dyDescent="0.3">
      <c r="A9" s="9">
        <f t="shared" si="1"/>
        <v>7</v>
      </c>
      <c r="B9" s="21" t="s">
        <v>292</v>
      </c>
      <c r="C9" s="24" t="s">
        <v>10</v>
      </c>
      <c r="D9" s="33">
        <v>72.345714285714294</v>
      </c>
      <c r="E9" s="33">
        <f t="shared" si="0"/>
        <v>70.099999999999994</v>
      </c>
      <c r="F9" s="41">
        <v>70.790000000000006</v>
      </c>
      <c r="G9" s="34">
        <v>73.55</v>
      </c>
      <c r="H9" s="34">
        <v>72.739999999999995</v>
      </c>
      <c r="I9" s="34">
        <v>200</v>
      </c>
      <c r="J9" s="34">
        <v>73.680000000000007</v>
      </c>
      <c r="K9" s="34">
        <v>71.400000000000006</v>
      </c>
      <c r="L9" s="34">
        <v>74.47</v>
      </c>
      <c r="M9" s="34">
        <v>73.11</v>
      </c>
      <c r="N9" s="34">
        <v>70.099999999999994</v>
      </c>
      <c r="O9" s="34">
        <v>200</v>
      </c>
      <c r="P9" s="34">
        <v>72.760000000000005</v>
      </c>
      <c r="Q9" s="34">
        <v>70.39</v>
      </c>
      <c r="R9" s="34">
        <v>72.180000000000007</v>
      </c>
      <c r="S9" s="34">
        <v>71</v>
      </c>
      <c r="T9" s="34">
        <v>74</v>
      </c>
      <c r="U9" s="42">
        <v>72.67</v>
      </c>
    </row>
    <row r="10" spans="1:21" x14ac:dyDescent="0.3">
      <c r="A10" s="9">
        <f t="shared" si="1"/>
        <v>8</v>
      </c>
      <c r="B10" s="21" t="s">
        <v>56</v>
      </c>
      <c r="C10" s="24" t="s">
        <v>10</v>
      </c>
      <c r="D10" s="33">
        <v>73.65428571428572</v>
      </c>
      <c r="E10" s="33">
        <f t="shared" si="0"/>
        <v>70.22</v>
      </c>
      <c r="F10" s="41">
        <v>70.22</v>
      </c>
      <c r="G10" s="34">
        <v>200</v>
      </c>
      <c r="H10" s="34">
        <v>74.88</v>
      </c>
      <c r="I10" s="34">
        <v>71.3</v>
      </c>
      <c r="J10" s="34">
        <v>71.650000000000006</v>
      </c>
      <c r="K10" s="34">
        <v>200</v>
      </c>
      <c r="L10" s="34">
        <v>74.010000000000005</v>
      </c>
      <c r="M10" s="34">
        <v>74.959999999999994</v>
      </c>
      <c r="N10" s="34">
        <v>73.5</v>
      </c>
      <c r="O10" s="34">
        <v>73.319999999999993</v>
      </c>
      <c r="P10" s="34">
        <v>73.47</v>
      </c>
      <c r="Q10" s="34">
        <v>73.39</v>
      </c>
      <c r="R10" s="34">
        <v>72.400000000000006</v>
      </c>
      <c r="S10" s="34">
        <v>76.459999999999994</v>
      </c>
      <c r="T10" s="34">
        <v>75.5</v>
      </c>
      <c r="U10" s="42">
        <v>76.099999999999994</v>
      </c>
    </row>
    <row r="11" spans="1:21" x14ac:dyDescent="0.3">
      <c r="A11" s="9">
        <f t="shared" si="1"/>
        <v>9</v>
      </c>
      <c r="B11" s="21" t="s">
        <v>267</v>
      </c>
      <c r="C11" s="24" t="s">
        <v>32</v>
      </c>
      <c r="D11" s="33">
        <v>74.809999999999988</v>
      </c>
      <c r="E11" s="33">
        <f t="shared" si="0"/>
        <v>71.28</v>
      </c>
      <c r="F11" s="41">
        <v>75.709999999999994</v>
      </c>
      <c r="G11" s="34">
        <v>76.150000000000006</v>
      </c>
      <c r="H11" s="34">
        <v>73.66</v>
      </c>
      <c r="I11" s="34">
        <v>73.83</v>
      </c>
      <c r="J11" s="34">
        <v>75.760000000000005</v>
      </c>
      <c r="K11" s="34">
        <v>79.02</v>
      </c>
      <c r="L11" s="34">
        <v>73.930000000000007</v>
      </c>
      <c r="M11" s="34">
        <v>73.78</v>
      </c>
      <c r="N11" s="34">
        <v>75.34</v>
      </c>
      <c r="O11" s="34">
        <v>79.12</v>
      </c>
      <c r="P11" s="34">
        <v>74.12</v>
      </c>
      <c r="Q11" s="34">
        <v>73.84</v>
      </c>
      <c r="R11" s="34">
        <v>71.28</v>
      </c>
      <c r="S11" s="34">
        <v>71.8</v>
      </c>
      <c r="T11" s="34">
        <v>82.63</v>
      </c>
      <c r="U11" s="42">
        <v>81.33</v>
      </c>
    </row>
    <row r="12" spans="1:21" x14ac:dyDescent="0.3">
      <c r="A12" s="9">
        <f t="shared" si="1"/>
        <v>10</v>
      </c>
      <c r="B12" s="21" t="s">
        <v>188</v>
      </c>
      <c r="C12" s="24" t="s">
        <v>38</v>
      </c>
      <c r="D12" s="33">
        <v>75.036428571428573</v>
      </c>
      <c r="E12" s="33">
        <f t="shared" si="0"/>
        <v>70.36</v>
      </c>
      <c r="F12" s="41">
        <v>75.319999999999993</v>
      </c>
      <c r="G12" s="34">
        <v>71.239999999999995</v>
      </c>
      <c r="H12" s="34">
        <v>71.58</v>
      </c>
      <c r="I12" s="34">
        <v>78.19</v>
      </c>
      <c r="J12" s="34">
        <v>200</v>
      </c>
      <c r="K12" s="34">
        <v>76.31</v>
      </c>
      <c r="L12" s="34">
        <v>82.23</v>
      </c>
      <c r="M12" s="34">
        <v>75.84</v>
      </c>
      <c r="N12" s="34">
        <v>75.08</v>
      </c>
      <c r="O12" s="34">
        <v>71.17</v>
      </c>
      <c r="P12" s="34">
        <v>73.319999999999993</v>
      </c>
      <c r="Q12" s="34">
        <v>70.36</v>
      </c>
      <c r="R12" s="34">
        <v>74.64</v>
      </c>
      <c r="S12" s="34">
        <v>76.92</v>
      </c>
      <c r="T12" s="34">
        <v>78.31</v>
      </c>
      <c r="U12" s="42">
        <v>200</v>
      </c>
    </row>
    <row r="13" spans="1:21" x14ac:dyDescent="0.3">
      <c r="A13" s="9">
        <f t="shared" si="1"/>
        <v>11</v>
      </c>
      <c r="B13" s="21" t="s">
        <v>209</v>
      </c>
      <c r="C13" s="24" t="s">
        <v>12</v>
      </c>
      <c r="D13" s="33">
        <v>75.254285714285714</v>
      </c>
      <c r="E13" s="33">
        <f t="shared" si="0"/>
        <v>71.430000000000007</v>
      </c>
      <c r="F13" s="41">
        <v>76.28</v>
      </c>
      <c r="G13" s="34">
        <v>80.27</v>
      </c>
      <c r="H13" s="34">
        <v>79.38</v>
      </c>
      <c r="I13" s="34">
        <v>78.790000000000006</v>
      </c>
      <c r="J13" s="34">
        <v>77.75</v>
      </c>
      <c r="K13" s="34">
        <v>75.760000000000005</v>
      </c>
      <c r="L13" s="34">
        <v>71.900000000000006</v>
      </c>
      <c r="M13" s="34">
        <v>74.09</v>
      </c>
      <c r="N13" s="34">
        <v>74.349999999999994</v>
      </c>
      <c r="O13" s="34">
        <v>71.430000000000007</v>
      </c>
      <c r="P13" s="34">
        <v>71.650000000000006</v>
      </c>
      <c r="Q13" s="34">
        <v>74.22</v>
      </c>
      <c r="R13" s="34">
        <v>77.67</v>
      </c>
      <c r="S13" s="34">
        <v>74.06</v>
      </c>
      <c r="T13" s="34">
        <v>200</v>
      </c>
      <c r="U13" s="42">
        <v>76</v>
      </c>
    </row>
    <row r="14" spans="1:21" x14ac:dyDescent="0.3">
      <c r="A14" s="9">
        <f t="shared" si="1"/>
        <v>12</v>
      </c>
      <c r="B14" s="21" t="s">
        <v>200</v>
      </c>
      <c r="C14" s="24" t="s">
        <v>12</v>
      </c>
      <c r="D14" s="33">
        <v>75.254285714285714</v>
      </c>
      <c r="E14" s="33">
        <f t="shared" si="0"/>
        <v>70.16</v>
      </c>
      <c r="F14" s="41">
        <v>77.959999999999994</v>
      </c>
      <c r="G14" s="34">
        <v>76.88</v>
      </c>
      <c r="H14" s="34">
        <v>74.63</v>
      </c>
      <c r="I14" s="34">
        <v>74.040000000000006</v>
      </c>
      <c r="J14" s="34">
        <v>80.64</v>
      </c>
      <c r="K14" s="34">
        <v>73.09</v>
      </c>
      <c r="L14" s="34">
        <v>79.8</v>
      </c>
      <c r="M14" s="34">
        <v>72.36</v>
      </c>
      <c r="N14" s="34">
        <v>73.19</v>
      </c>
      <c r="O14" s="34">
        <v>70.16</v>
      </c>
      <c r="P14" s="34">
        <v>75.61</v>
      </c>
      <c r="Q14" s="34">
        <v>74.849999999999994</v>
      </c>
      <c r="R14" s="34">
        <v>72.98</v>
      </c>
      <c r="S14" s="34">
        <v>77.349999999999994</v>
      </c>
      <c r="T14" s="34">
        <v>82.1</v>
      </c>
      <c r="U14" s="42">
        <v>200</v>
      </c>
    </row>
    <row r="15" spans="1:21" x14ac:dyDescent="0.3">
      <c r="A15" s="9">
        <f t="shared" si="1"/>
        <v>13</v>
      </c>
      <c r="B15" s="21" t="s">
        <v>61</v>
      </c>
      <c r="C15" s="24" t="s">
        <v>31</v>
      </c>
      <c r="D15" s="33">
        <v>75.32214285714285</v>
      </c>
      <c r="E15" s="33">
        <f t="shared" si="0"/>
        <v>69.959999999999994</v>
      </c>
      <c r="F15" s="41">
        <v>72.680000000000007</v>
      </c>
      <c r="G15" s="34">
        <v>85.15</v>
      </c>
      <c r="H15" s="34">
        <v>69.959999999999994</v>
      </c>
      <c r="I15" s="34">
        <v>73.349999999999994</v>
      </c>
      <c r="J15" s="34">
        <v>74.78</v>
      </c>
      <c r="K15" s="34">
        <v>76.400000000000006</v>
      </c>
      <c r="L15" s="34">
        <v>75.13</v>
      </c>
      <c r="M15" s="34">
        <v>78.61</v>
      </c>
      <c r="N15" s="34">
        <v>75.86</v>
      </c>
      <c r="O15" s="34">
        <v>88.1</v>
      </c>
      <c r="P15" s="34">
        <v>74.739999999999995</v>
      </c>
      <c r="Q15" s="34">
        <v>76.13</v>
      </c>
      <c r="R15" s="34">
        <v>74.67</v>
      </c>
      <c r="S15" s="34">
        <v>200</v>
      </c>
      <c r="T15" s="34">
        <v>71.03</v>
      </c>
      <c r="U15" s="42">
        <v>76.02</v>
      </c>
    </row>
    <row r="16" spans="1:21" x14ac:dyDescent="0.3">
      <c r="A16" s="9">
        <f t="shared" si="1"/>
        <v>14</v>
      </c>
      <c r="B16" s="21" t="s">
        <v>54</v>
      </c>
      <c r="C16" s="24" t="s">
        <v>30</v>
      </c>
      <c r="D16" s="33">
        <v>75.858571428571423</v>
      </c>
      <c r="E16" s="33">
        <f t="shared" si="0"/>
        <v>71.28</v>
      </c>
      <c r="F16" s="41">
        <v>81.63</v>
      </c>
      <c r="G16" s="34">
        <v>83.46</v>
      </c>
      <c r="H16" s="34">
        <v>84.5</v>
      </c>
      <c r="I16" s="34">
        <v>74.930000000000007</v>
      </c>
      <c r="J16" s="34">
        <v>200</v>
      </c>
      <c r="K16" s="34">
        <v>75.73</v>
      </c>
      <c r="L16" s="34">
        <v>75.989999999999995</v>
      </c>
      <c r="M16" s="34">
        <v>74.680000000000007</v>
      </c>
      <c r="N16" s="34">
        <v>77.680000000000007</v>
      </c>
      <c r="O16" s="34">
        <v>78.680000000000007</v>
      </c>
      <c r="P16" s="34">
        <v>74.790000000000006</v>
      </c>
      <c r="Q16" s="34">
        <v>72.430000000000007</v>
      </c>
      <c r="R16" s="34">
        <v>71.28</v>
      </c>
      <c r="S16" s="34">
        <v>73.349999999999994</v>
      </c>
      <c r="T16" s="34">
        <v>74.239999999999995</v>
      </c>
      <c r="U16" s="42">
        <v>73.150000000000006</v>
      </c>
    </row>
    <row r="17" spans="1:22" x14ac:dyDescent="0.3">
      <c r="A17" s="9">
        <f t="shared" si="1"/>
        <v>15</v>
      </c>
      <c r="B17" s="21" t="s">
        <v>55</v>
      </c>
      <c r="C17" s="24" t="s">
        <v>11</v>
      </c>
      <c r="D17" s="33">
        <v>76.466428571428565</v>
      </c>
      <c r="E17" s="33">
        <f t="shared" si="0"/>
        <v>70.34</v>
      </c>
      <c r="F17" s="41">
        <v>102.68</v>
      </c>
      <c r="G17" s="34">
        <v>200</v>
      </c>
      <c r="H17" s="34">
        <v>200</v>
      </c>
      <c r="I17" s="34">
        <v>77.72</v>
      </c>
      <c r="J17" s="34">
        <v>74.67</v>
      </c>
      <c r="K17" s="34">
        <v>79.739999999999995</v>
      </c>
      <c r="L17" s="34">
        <v>74.38</v>
      </c>
      <c r="M17" s="34">
        <v>73.62</v>
      </c>
      <c r="N17" s="34">
        <v>87.58</v>
      </c>
      <c r="O17" s="34">
        <v>70.39</v>
      </c>
      <c r="P17" s="34">
        <v>72.08</v>
      </c>
      <c r="Q17" s="34">
        <v>74.05</v>
      </c>
      <c r="R17" s="34">
        <v>70.930000000000007</v>
      </c>
      <c r="S17" s="34">
        <v>70.73</v>
      </c>
      <c r="T17" s="34">
        <v>70.34</v>
      </c>
      <c r="U17" s="42">
        <v>71.62</v>
      </c>
    </row>
    <row r="18" spans="1:22" x14ac:dyDescent="0.3">
      <c r="A18" s="9">
        <f t="shared" si="1"/>
        <v>16</v>
      </c>
      <c r="B18" s="21" t="s">
        <v>311</v>
      </c>
      <c r="C18" s="24" t="s">
        <v>33</v>
      </c>
      <c r="D18" s="33">
        <v>76.560714285714283</v>
      </c>
      <c r="E18" s="33">
        <f t="shared" si="0"/>
        <v>73.13</v>
      </c>
      <c r="F18" s="41">
        <v>200</v>
      </c>
      <c r="G18" s="34">
        <v>82.16</v>
      </c>
      <c r="H18" s="34">
        <v>75.59</v>
      </c>
      <c r="I18" s="34">
        <v>75.78</v>
      </c>
      <c r="J18" s="34">
        <v>76.459999999999994</v>
      </c>
      <c r="K18" s="34">
        <v>76.88</v>
      </c>
      <c r="L18" s="34">
        <v>75.209999999999994</v>
      </c>
      <c r="M18" s="34">
        <v>74.180000000000007</v>
      </c>
      <c r="N18" s="34">
        <v>73.13</v>
      </c>
      <c r="O18" s="34">
        <v>200</v>
      </c>
      <c r="P18" s="34">
        <v>74.709999999999994</v>
      </c>
      <c r="Q18" s="34">
        <v>74.22</v>
      </c>
      <c r="R18" s="34">
        <v>77.290000000000006</v>
      </c>
      <c r="S18" s="34">
        <v>80.760000000000005</v>
      </c>
      <c r="T18" s="34">
        <v>75.55</v>
      </c>
      <c r="U18" s="42">
        <v>79.930000000000007</v>
      </c>
    </row>
    <row r="19" spans="1:22" x14ac:dyDescent="0.3">
      <c r="A19" s="9">
        <f t="shared" si="1"/>
        <v>17</v>
      </c>
      <c r="B19" s="21" t="s">
        <v>231</v>
      </c>
      <c r="C19" s="24" t="s">
        <v>33</v>
      </c>
      <c r="D19" s="33">
        <v>77.454285714285703</v>
      </c>
      <c r="E19" s="33">
        <f t="shared" si="0"/>
        <v>74.72</v>
      </c>
      <c r="F19" s="41">
        <v>75.459999999999994</v>
      </c>
      <c r="G19" s="34">
        <v>77.650000000000006</v>
      </c>
      <c r="H19" s="34">
        <v>79.78</v>
      </c>
      <c r="I19" s="34">
        <v>76.930000000000007</v>
      </c>
      <c r="J19" s="34">
        <v>77.88</v>
      </c>
      <c r="K19" s="34">
        <v>77.989999999999995</v>
      </c>
      <c r="L19" s="34">
        <v>200</v>
      </c>
      <c r="M19" s="34">
        <v>80.16</v>
      </c>
      <c r="N19" s="34">
        <v>76.989999999999995</v>
      </c>
      <c r="O19" s="34">
        <v>75.569999999999993</v>
      </c>
      <c r="P19" s="34">
        <v>77.28</v>
      </c>
      <c r="Q19" s="34">
        <v>80.12</v>
      </c>
      <c r="R19" s="34">
        <v>76.34</v>
      </c>
      <c r="S19" s="34">
        <v>78.63</v>
      </c>
      <c r="T19" s="34">
        <v>79.02</v>
      </c>
      <c r="U19" s="42">
        <v>74.72</v>
      </c>
    </row>
    <row r="20" spans="1:22" x14ac:dyDescent="0.3">
      <c r="A20" s="9">
        <f t="shared" si="1"/>
        <v>18</v>
      </c>
      <c r="B20" s="21" t="s">
        <v>136</v>
      </c>
      <c r="C20" s="24" t="s">
        <v>30</v>
      </c>
      <c r="D20" s="33">
        <v>77.662142857142854</v>
      </c>
      <c r="E20" s="33">
        <f t="shared" si="0"/>
        <v>74.849999999999994</v>
      </c>
      <c r="F20" s="41">
        <v>75</v>
      </c>
      <c r="G20" s="34">
        <v>74.849999999999994</v>
      </c>
      <c r="H20" s="34">
        <v>200</v>
      </c>
      <c r="I20" s="34">
        <v>78.849999999999994</v>
      </c>
      <c r="J20" s="34">
        <v>78.92</v>
      </c>
      <c r="K20" s="34">
        <v>78.84</v>
      </c>
      <c r="L20" s="34">
        <v>80.83</v>
      </c>
      <c r="M20" s="34">
        <v>79.42</v>
      </c>
      <c r="N20" s="34">
        <v>78.58</v>
      </c>
      <c r="O20" s="34">
        <v>76.22</v>
      </c>
      <c r="P20" s="34">
        <v>101.84</v>
      </c>
      <c r="Q20" s="34">
        <v>78.680000000000007</v>
      </c>
      <c r="R20" s="34">
        <v>75.03</v>
      </c>
      <c r="S20" s="34">
        <v>79.459999999999994</v>
      </c>
      <c r="T20" s="34">
        <v>77.569999999999993</v>
      </c>
      <c r="U20" s="42">
        <v>75.02</v>
      </c>
    </row>
    <row r="21" spans="1:22" x14ac:dyDescent="0.3">
      <c r="A21" s="9">
        <f t="shared" si="1"/>
        <v>19</v>
      </c>
      <c r="B21" s="21" t="s">
        <v>249</v>
      </c>
      <c r="C21" s="24" t="s">
        <v>10</v>
      </c>
      <c r="D21" s="33">
        <v>77.667142857142849</v>
      </c>
      <c r="E21" s="33">
        <f t="shared" si="0"/>
        <v>72.28</v>
      </c>
      <c r="F21" s="41">
        <v>200</v>
      </c>
      <c r="G21" s="34">
        <v>75.540000000000006</v>
      </c>
      <c r="H21" s="34">
        <v>78.22</v>
      </c>
      <c r="I21" s="34">
        <v>89.02</v>
      </c>
      <c r="J21" s="34">
        <v>81.489999999999995</v>
      </c>
      <c r="K21" s="34">
        <v>77.8</v>
      </c>
      <c r="L21" s="34">
        <v>73.27</v>
      </c>
      <c r="M21" s="34">
        <v>78.11</v>
      </c>
      <c r="N21" s="34">
        <v>76.11</v>
      </c>
      <c r="O21" s="34">
        <v>72.28</v>
      </c>
      <c r="P21" s="34">
        <v>78.87</v>
      </c>
      <c r="Q21" s="34">
        <v>90.12</v>
      </c>
      <c r="R21" s="34">
        <v>76.06</v>
      </c>
      <c r="S21" s="34">
        <v>75.930000000000007</v>
      </c>
      <c r="T21" s="34">
        <v>77.709999999999994</v>
      </c>
      <c r="U21" s="42">
        <v>76.930000000000007</v>
      </c>
    </row>
    <row r="22" spans="1:22" x14ac:dyDescent="0.3">
      <c r="A22" s="9">
        <f t="shared" si="1"/>
        <v>20</v>
      </c>
      <c r="B22" s="21" t="s">
        <v>214</v>
      </c>
      <c r="C22" s="24" t="s">
        <v>11</v>
      </c>
      <c r="D22" s="33">
        <v>77.830714285714294</v>
      </c>
      <c r="E22" s="33">
        <f t="shared" si="0"/>
        <v>73.680000000000007</v>
      </c>
      <c r="F22" s="41">
        <v>81.53</v>
      </c>
      <c r="G22" s="34">
        <v>77.59</v>
      </c>
      <c r="H22" s="34">
        <v>77.510000000000005</v>
      </c>
      <c r="I22" s="34">
        <v>82.12</v>
      </c>
      <c r="J22" s="34">
        <v>74.95</v>
      </c>
      <c r="K22" s="34">
        <v>200</v>
      </c>
      <c r="L22" s="34">
        <v>79.38</v>
      </c>
      <c r="M22" s="34">
        <v>76.94</v>
      </c>
      <c r="N22" s="34">
        <v>75.069999999999993</v>
      </c>
      <c r="O22" s="34">
        <v>73.680000000000007</v>
      </c>
      <c r="P22" s="34">
        <v>200</v>
      </c>
      <c r="Q22" s="34">
        <v>78.010000000000005</v>
      </c>
      <c r="R22" s="34">
        <v>83.35</v>
      </c>
      <c r="S22" s="34">
        <v>76.8</v>
      </c>
      <c r="T22" s="34">
        <v>76.150000000000006</v>
      </c>
      <c r="U22" s="42">
        <v>76.55</v>
      </c>
    </row>
    <row r="23" spans="1:22" x14ac:dyDescent="0.3">
      <c r="A23" s="9">
        <f t="shared" si="1"/>
        <v>21</v>
      </c>
      <c r="B23" s="21" t="s">
        <v>312</v>
      </c>
      <c r="C23" s="24" t="s">
        <v>6</v>
      </c>
      <c r="D23" s="33">
        <v>79.099285714285728</v>
      </c>
      <c r="E23" s="33">
        <f t="shared" si="0"/>
        <v>66.91</v>
      </c>
      <c r="F23" s="41">
        <v>200</v>
      </c>
      <c r="G23" s="34">
        <v>69.489999999999995</v>
      </c>
      <c r="H23" s="34">
        <v>200</v>
      </c>
      <c r="I23" s="34">
        <v>69.209999999999994</v>
      </c>
      <c r="J23" s="34">
        <v>73.03</v>
      </c>
      <c r="K23" s="34">
        <v>72.73</v>
      </c>
      <c r="L23" s="34">
        <v>70.400000000000006</v>
      </c>
      <c r="M23" s="34">
        <v>67.47</v>
      </c>
      <c r="N23" s="34">
        <v>70.25</v>
      </c>
      <c r="O23" s="34">
        <v>200</v>
      </c>
      <c r="P23" s="34">
        <v>69.91</v>
      </c>
      <c r="Q23" s="34">
        <v>66.91</v>
      </c>
      <c r="R23" s="34">
        <v>69.02</v>
      </c>
      <c r="S23" s="34">
        <v>71.53</v>
      </c>
      <c r="T23" s="34">
        <v>70.459999999999994</v>
      </c>
      <c r="U23" s="42">
        <v>66.98</v>
      </c>
    </row>
    <row r="24" spans="1:22" x14ac:dyDescent="0.3">
      <c r="A24" s="9">
        <f t="shared" si="1"/>
        <v>22</v>
      </c>
      <c r="B24" s="21" t="s">
        <v>413</v>
      </c>
      <c r="C24" s="24" t="s">
        <v>38</v>
      </c>
      <c r="D24" s="33">
        <v>79.647857142857134</v>
      </c>
      <c r="E24" s="33">
        <f t="shared" si="0"/>
        <v>73.53</v>
      </c>
      <c r="F24" s="41">
        <v>79.88</v>
      </c>
      <c r="G24" s="34">
        <v>81.11</v>
      </c>
      <c r="H24" s="34">
        <v>79.87</v>
      </c>
      <c r="I24" s="34">
        <v>87.96</v>
      </c>
      <c r="J24" s="34">
        <v>81.77</v>
      </c>
      <c r="K24" s="34">
        <v>81.739999999999995</v>
      </c>
      <c r="L24" s="34">
        <v>80.64</v>
      </c>
      <c r="M24" s="34">
        <v>79.819999999999993</v>
      </c>
      <c r="N24" s="34">
        <v>78.14</v>
      </c>
      <c r="O24" s="34">
        <v>80.63</v>
      </c>
      <c r="P24" s="34">
        <v>74.709999999999994</v>
      </c>
      <c r="Q24" s="34">
        <v>73.53</v>
      </c>
      <c r="R24" s="34">
        <v>200</v>
      </c>
      <c r="S24" s="34">
        <v>82.98</v>
      </c>
      <c r="T24" s="34">
        <v>80.3</v>
      </c>
      <c r="U24" s="42">
        <v>79.95</v>
      </c>
    </row>
    <row r="25" spans="1:22" x14ac:dyDescent="0.3">
      <c r="A25" s="9">
        <f t="shared" si="1"/>
        <v>23</v>
      </c>
      <c r="B25" s="21" t="s">
        <v>49</v>
      </c>
      <c r="C25" s="24" t="s">
        <v>7</v>
      </c>
      <c r="D25" s="33">
        <v>82.598571428571432</v>
      </c>
      <c r="E25" s="33">
        <f t="shared" si="0"/>
        <v>68.900000000000006</v>
      </c>
      <c r="F25" s="41">
        <v>70.849999999999994</v>
      </c>
      <c r="G25" s="34">
        <v>200</v>
      </c>
      <c r="H25" s="34">
        <v>68.900000000000006</v>
      </c>
      <c r="I25" s="34">
        <v>200</v>
      </c>
      <c r="J25" s="34">
        <v>80.010000000000005</v>
      </c>
      <c r="K25" s="34">
        <v>70.31</v>
      </c>
      <c r="L25" s="34">
        <v>200</v>
      </c>
      <c r="M25" s="34">
        <v>76.36</v>
      </c>
      <c r="N25" s="34">
        <v>72.62</v>
      </c>
      <c r="O25" s="34">
        <v>70.17</v>
      </c>
      <c r="P25" s="34">
        <v>83.2</v>
      </c>
      <c r="Q25" s="34">
        <v>70.91</v>
      </c>
      <c r="R25" s="34">
        <v>70.56</v>
      </c>
      <c r="S25" s="34">
        <v>69.930000000000007</v>
      </c>
      <c r="T25" s="34">
        <v>69.97</v>
      </c>
      <c r="U25" s="42">
        <v>82.59</v>
      </c>
    </row>
    <row r="26" spans="1:22" x14ac:dyDescent="0.3">
      <c r="A26" s="9">
        <f t="shared" si="1"/>
        <v>24</v>
      </c>
      <c r="B26" s="21" t="s">
        <v>224</v>
      </c>
      <c r="C26" s="24" t="s">
        <v>9</v>
      </c>
      <c r="D26" s="33">
        <v>82.842857142857142</v>
      </c>
      <c r="E26" s="33">
        <f t="shared" si="0"/>
        <v>78.52</v>
      </c>
      <c r="F26" s="41">
        <v>87.87</v>
      </c>
      <c r="G26" s="34">
        <v>86.5</v>
      </c>
      <c r="H26" s="34">
        <v>88.41</v>
      </c>
      <c r="I26" s="34">
        <v>83.18</v>
      </c>
      <c r="J26" s="34">
        <v>200</v>
      </c>
      <c r="K26" s="34">
        <v>78.52</v>
      </c>
      <c r="L26" s="34">
        <v>81.7</v>
      </c>
      <c r="M26" s="34">
        <v>200</v>
      </c>
      <c r="N26" s="34">
        <v>81.56</v>
      </c>
      <c r="O26" s="34">
        <v>80.78</v>
      </c>
      <c r="P26" s="34">
        <v>79.709999999999994</v>
      </c>
      <c r="Q26" s="34">
        <v>84.81</v>
      </c>
      <c r="R26" s="34">
        <v>80.16</v>
      </c>
      <c r="S26" s="34">
        <v>79.08</v>
      </c>
      <c r="T26" s="34">
        <v>83.57</v>
      </c>
      <c r="U26" s="42">
        <v>83.95</v>
      </c>
    </row>
    <row r="27" spans="1:22" x14ac:dyDescent="0.3">
      <c r="A27" s="9">
        <f t="shared" si="1"/>
        <v>25</v>
      </c>
      <c r="B27" s="21" t="s">
        <v>253</v>
      </c>
      <c r="C27" s="24" t="s">
        <v>30</v>
      </c>
      <c r="D27" s="33">
        <v>83.691428571428574</v>
      </c>
      <c r="E27" s="33">
        <f t="shared" si="0"/>
        <v>78.19</v>
      </c>
      <c r="F27" s="41">
        <v>92.84</v>
      </c>
      <c r="G27" s="34">
        <v>85.07</v>
      </c>
      <c r="H27" s="34">
        <v>86.81</v>
      </c>
      <c r="I27" s="34">
        <v>90.37</v>
      </c>
      <c r="J27" s="34">
        <v>78.459999999999994</v>
      </c>
      <c r="K27" s="34">
        <v>80.319999999999993</v>
      </c>
      <c r="L27" s="34">
        <v>81.2</v>
      </c>
      <c r="M27" s="34">
        <v>79.150000000000006</v>
      </c>
      <c r="N27" s="34">
        <v>79.91</v>
      </c>
      <c r="O27" s="34">
        <v>78.19</v>
      </c>
      <c r="P27" s="34">
        <v>78.39</v>
      </c>
      <c r="Q27" s="34">
        <v>200</v>
      </c>
      <c r="R27" s="34">
        <v>87.91</v>
      </c>
      <c r="S27" s="34">
        <v>86.81</v>
      </c>
      <c r="T27" s="34">
        <v>86.25</v>
      </c>
      <c r="U27" s="42">
        <v>200</v>
      </c>
      <c r="V27" s="109"/>
    </row>
    <row r="28" spans="1:22" x14ac:dyDescent="0.3">
      <c r="A28" s="9">
        <f t="shared" si="1"/>
        <v>26</v>
      </c>
      <c r="B28" s="21" t="s">
        <v>247</v>
      </c>
      <c r="C28" s="24" t="s">
        <v>13</v>
      </c>
      <c r="D28" s="33">
        <v>84.144285714285715</v>
      </c>
      <c r="E28" s="33">
        <f t="shared" si="0"/>
        <v>72.290000000000006</v>
      </c>
      <c r="F28" s="41">
        <v>200</v>
      </c>
      <c r="G28" s="34">
        <v>84.28</v>
      </c>
      <c r="H28" s="34">
        <v>78.97</v>
      </c>
      <c r="I28" s="34">
        <v>77.760000000000005</v>
      </c>
      <c r="J28" s="34">
        <v>200</v>
      </c>
      <c r="K28" s="34">
        <v>200</v>
      </c>
      <c r="L28" s="34">
        <v>72.540000000000006</v>
      </c>
      <c r="M28" s="34">
        <v>74.45</v>
      </c>
      <c r="N28" s="34">
        <v>76.27</v>
      </c>
      <c r="O28" s="34">
        <v>75.05</v>
      </c>
      <c r="P28" s="34">
        <v>72.290000000000006</v>
      </c>
      <c r="Q28" s="34">
        <v>72.650000000000006</v>
      </c>
      <c r="R28" s="34">
        <v>73.02</v>
      </c>
      <c r="S28" s="34">
        <v>72.87</v>
      </c>
      <c r="T28" s="34">
        <v>72.5</v>
      </c>
      <c r="U28" s="42">
        <v>75.67</v>
      </c>
    </row>
    <row r="29" spans="1:22" x14ac:dyDescent="0.3">
      <c r="A29" s="9">
        <f t="shared" si="1"/>
        <v>27</v>
      </c>
      <c r="B29" s="21" t="s">
        <v>313</v>
      </c>
      <c r="C29" s="24" t="s">
        <v>31</v>
      </c>
      <c r="D29" s="33">
        <v>84.45714285714287</v>
      </c>
      <c r="E29" s="33">
        <f t="shared" si="0"/>
        <v>76.83</v>
      </c>
      <c r="F29" s="41">
        <v>87.6</v>
      </c>
      <c r="G29" s="34">
        <v>200</v>
      </c>
      <c r="H29" s="34">
        <v>200</v>
      </c>
      <c r="I29" s="34">
        <v>83.87</v>
      </c>
      <c r="J29" s="34">
        <v>82.02</v>
      </c>
      <c r="K29" s="34">
        <v>89.8</v>
      </c>
      <c r="L29" s="34">
        <v>79.989999999999995</v>
      </c>
      <c r="M29" s="34">
        <v>79.489999999999995</v>
      </c>
      <c r="N29" s="34">
        <v>89.6</v>
      </c>
      <c r="O29" s="34">
        <v>87.41</v>
      </c>
      <c r="P29" s="34">
        <v>84.14</v>
      </c>
      <c r="Q29" s="34">
        <v>82.42</v>
      </c>
      <c r="R29" s="34">
        <v>93.61</v>
      </c>
      <c r="S29" s="34">
        <v>76.83</v>
      </c>
      <c r="T29" s="34">
        <v>84.34</v>
      </c>
      <c r="U29" s="42">
        <v>81.28</v>
      </c>
    </row>
    <row r="30" spans="1:22" x14ac:dyDescent="0.3">
      <c r="A30" s="9">
        <f t="shared" si="1"/>
        <v>28</v>
      </c>
      <c r="B30" s="21" t="s">
        <v>314</v>
      </c>
      <c r="C30" s="24" t="s">
        <v>33</v>
      </c>
      <c r="D30" s="33">
        <v>84.574285714285708</v>
      </c>
      <c r="E30" s="33">
        <f t="shared" si="0"/>
        <v>78.98</v>
      </c>
      <c r="F30" s="41">
        <v>79.61</v>
      </c>
      <c r="G30" s="34">
        <v>86.361999999999995</v>
      </c>
      <c r="H30" s="34">
        <v>200</v>
      </c>
      <c r="I30" s="34">
        <v>81.52</v>
      </c>
      <c r="J30" s="34">
        <v>84.46</v>
      </c>
      <c r="K30" s="34">
        <v>83.83</v>
      </c>
      <c r="L30" s="34">
        <v>78.98</v>
      </c>
      <c r="M30" s="34">
        <v>91.11</v>
      </c>
      <c r="N30" s="34">
        <v>80.55</v>
      </c>
      <c r="O30" s="34">
        <v>86.68</v>
      </c>
      <c r="P30" s="34">
        <v>85.22</v>
      </c>
      <c r="Q30" s="34">
        <v>200</v>
      </c>
      <c r="R30" s="34">
        <v>95.37</v>
      </c>
      <c r="S30" s="34">
        <v>88.53</v>
      </c>
      <c r="T30" s="34">
        <v>81.8</v>
      </c>
      <c r="U30" s="42">
        <v>80.02</v>
      </c>
    </row>
    <row r="31" spans="1:22" x14ac:dyDescent="0.3">
      <c r="A31" s="9">
        <f t="shared" si="1"/>
        <v>29</v>
      </c>
      <c r="B31" s="21" t="s">
        <v>129</v>
      </c>
      <c r="C31" s="24" t="s">
        <v>38</v>
      </c>
      <c r="D31" s="33">
        <v>85.604285714285723</v>
      </c>
      <c r="E31" s="33">
        <f t="shared" si="0"/>
        <v>70.930000000000007</v>
      </c>
      <c r="F31" s="41">
        <v>77.63</v>
      </c>
      <c r="G31" s="34">
        <v>72.48</v>
      </c>
      <c r="H31" s="34">
        <v>73.959999999999994</v>
      </c>
      <c r="I31" s="34">
        <v>200</v>
      </c>
      <c r="J31" s="34">
        <v>200</v>
      </c>
      <c r="K31" s="34">
        <v>72.08</v>
      </c>
      <c r="L31" s="34">
        <v>74.760000000000005</v>
      </c>
      <c r="M31" s="34">
        <v>74.83</v>
      </c>
      <c r="N31" s="34">
        <v>74.69</v>
      </c>
      <c r="O31" s="34">
        <v>200</v>
      </c>
      <c r="P31" s="34">
        <v>70.930000000000007</v>
      </c>
      <c r="Q31" s="34">
        <v>73.17</v>
      </c>
      <c r="R31" s="34">
        <v>72.22</v>
      </c>
      <c r="S31" s="34">
        <v>78.510000000000005</v>
      </c>
      <c r="T31" s="34">
        <v>103.92</v>
      </c>
      <c r="U31" s="42">
        <v>79.28</v>
      </c>
    </row>
    <row r="32" spans="1:22" x14ac:dyDescent="0.3">
      <c r="A32" s="9">
        <f t="shared" si="1"/>
        <v>30</v>
      </c>
      <c r="B32" s="21" t="s">
        <v>315</v>
      </c>
      <c r="C32" s="24" t="s">
        <v>9</v>
      </c>
      <c r="D32" s="33">
        <v>86.602857142857147</v>
      </c>
      <c r="E32" s="33">
        <f t="shared" si="0"/>
        <v>74.569999999999993</v>
      </c>
      <c r="F32" s="41">
        <v>74.569999999999993</v>
      </c>
      <c r="G32" s="34">
        <v>86.78</v>
      </c>
      <c r="H32" s="34">
        <v>200</v>
      </c>
      <c r="I32" s="34">
        <v>94.75</v>
      </c>
      <c r="J32" s="34">
        <v>87.9</v>
      </c>
      <c r="K32" s="34">
        <v>84.69</v>
      </c>
      <c r="L32" s="34">
        <v>87.94</v>
      </c>
      <c r="M32" s="34">
        <v>87.08</v>
      </c>
      <c r="N32" s="34">
        <v>90.99</v>
      </c>
      <c r="O32" s="34">
        <v>82.44</v>
      </c>
      <c r="P32" s="34">
        <v>81.59</v>
      </c>
      <c r="Q32" s="34">
        <v>81.400000000000006</v>
      </c>
      <c r="R32" s="34">
        <v>200</v>
      </c>
      <c r="S32" s="34">
        <v>89.2</v>
      </c>
      <c r="T32" s="34">
        <v>82.32</v>
      </c>
      <c r="U32" s="42">
        <v>90.79</v>
      </c>
    </row>
    <row r="33" spans="1:21" x14ac:dyDescent="0.3">
      <c r="A33" s="9">
        <f t="shared" si="1"/>
        <v>31</v>
      </c>
      <c r="B33" s="21" t="s">
        <v>255</v>
      </c>
      <c r="C33" s="24" t="s">
        <v>373</v>
      </c>
      <c r="D33" s="33">
        <v>94.262857142857143</v>
      </c>
      <c r="E33" s="33">
        <f t="shared" si="0"/>
        <v>81.66</v>
      </c>
      <c r="F33" s="41">
        <v>200</v>
      </c>
      <c r="G33" s="34">
        <v>99.8</v>
      </c>
      <c r="H33" s="34">
        <v>84.48</v>
      </c>
      <c r="I33" s="34">
        <v>200</v>
      </c>
      <c r="J33" s="34">
        <v>83.82</v>
      </c>
      <c r="K33" s="34">
        <v>200</v>
      </c>
      <c r="L33" s="34">
        <v>85.36</v>
      </c>
      <c r="M33" s="34">
        <v>83.03</v>
      </c>
      <c r="N33" s="34">
        <v>82.09</v>
      </c>
      <c r="O33" s="34">
        <v>81.66</v>
      </c>
      <c r="P33" s="34">
        <v>82.9</v>
      </c>
      <c r="Q33" s="34">
        <v>90.19</v>
      </c>
      <c r="R33" s="34">
        <v>85.38</v>
      </c>
      <c r="S33" s="34">
        <v>86.39</v>
      </c>
      <c r="T33" s="34">
        <v>85.51</v>
      </c>
      <c r="U33" s="42">
        <v>89.07</v>
      </c>
    </row>
    <row r="34" spans="1:21" x14ac:dyDescent="0.3">
      <c r="A34" s="9">
        <f t="shared" si="1"/>
        <v>32</v>
      </c>
      <c r="B34" s="21" t="s">
        <v>124</v>
      </c>
      <c r="C34" s="24" t="s">
        <v>9</v>
      </c>
      <c r="D34" s="33">
        <v>95.792142857142849</v>
      </c>
      <c r="E34" s="33">
        <f t="shared" si="0"/>
        <v>79.34</v>
      </c>
      <c r="F34" s="41">
        <v>81.86</v>
      </c>
      <c r="G34" s="34">
        <v>90.37</v>
      </c>
      <c r="H34" s="34">
        <v>86.59</v>
      </c>
      <c r="I34" s="34">
        <v>93.73</v>
      </c>
      <c r="J34" s="34">
        <v>100.89</v>
      </c>
      <c r="K34" s="34">
        <v>90.66</v>
      </c>
      <c r="L34" s="34">
        <v>89.4</v>
      </c>
      <c r="M34" s="34">
        <v>91.23</v>
      </c>
      <c r="N34" s="34">
        <v>89.19</v>
      </c>
      <c r="O34" s="34">
        <v>200</v>
      </c>
      <c r="P34" s="34">
        <v>84.1</v>
      </c>
      <c r="Q34" s="34">
        <v>81.7</v>
      </c>
      <c r="R34" s="34">
        <v>79.34</v>
      </c>
      <c r="S34" s="34">
        <v>82.03</v>
      </c>
      <c r="T34" s="34">
        <v>200</v>
      </c>
      <c r="U34" s="42">
        <v>200</v>
      </c>
    </row>
    <row r="35" spans="1:21" x14ac:dyDescent="0.3">
      <c r="A35" s="9">
        <f t="shared" si="1"/>
        <v>33</v>
      </c>
      <c r="B35" s="21" t="s">
        <v>45</v>
      </c>
      <c r="C35" s="24" t="s">
        <v>6</v>
      </c>
      <c r="D35" s="33">
        <v>96.439285714285717</v>
      </c>
      <c r="E35" s="33">
        <f t="shared" si="0"/>
        <v>64.930000000000007</v>
      </c>
      <c r="F35" s="21">
        <v>68.75</v>
      </c>
      <c r="G35" s="86">
        <v>200</v>
      </c>
      <c r="H35" s="86">
        <v>200</v>
      </c>
      <c r="I35" s="22">
        <v>73.680000000000007</v>
      </c>
      <c r="J35" s="22">
        <v>69.09</v>
      </c>
      <c r="K35" s="86">
        <v>200</v>
      </c>
      <c r="L35" s="23">
        <v>73.42</v>
      </c>
      <c r="M35" s="22">
        <v>68.48</v>
      </c>
      <c r="N35" s="22">
        <v>65.58</v>
      </c>
      <c r="O35" s="22">
        <v>200</v>
      </c>
      <c r="P35" s="22">
        <v>66.290000000000006</v>
      </c>
      <c r="Q35" s="22">
        <v>65.88</v>
      </c>
      <c r="R35" s="23">
        <v>200</v>
      </c>
      <c r="S35" s="23">
        <v>67.83</v>
      </c>
      <c r="T35" s="23">
        <v>66.22</v>
      </c>
      <c r="U35" s="24">
        <v>64.930000000000007</v>
      </c>
    </row>
    <row r="36" spans="1:21" x14ac:dyDescent="0.3">
      <c r="A36" s="9">
        <f t="shared" si="1"/>
        <v>34</v>
      </c>
      <c r="B36" s="21" t="s">
        <v>239</v>
      </c>
      <c r="C36" s="24" t="s">
        <v>31</v>
      </c>
      <c r="D36" s="33">
        <v>105.27785714285714</v>
      </c>
      <c r="E36" s="20">
        <f t="shared" si="0"/>
        <v>73.56</v>
      </c>
      <c r="F36" s="88">
        <v>200</v>
      </c>
      <c r="G36" s="22">
        <v>75.61</v>
      </c>
      <c r="H36" s="22">
        <v>79</v>
      </c>
      <c r="I36" s="86">
        <v>200</v>
      </c>
      <c r="J36" s="22">
        <v>76.63</v>
      </c>
      <c r="K36" s="22">
        <v>84.41</v>
      </c>
      <c r="L36" s="23">
        <v>80.95</v>
      </c>
      <c r="M36" s="22">
        <v>86.07</v>
      </c>
      <c r="N36" s="86">
        <v>200</v>
      </c>
      <c r="O36" s="22">
        <v>74.34</v>
      </c>
      <c r="P36" s="22">
        <v>200</v>
      </c>
      <c r="Q36" s="22">
        <v>80.2</v>
      </c>
      <c r="R36" s="23">
        <v>73.56</v>
      </c>
      <c r="S36" s="23">
        <v>80.760000000000005</v>
      </c>
      <c r="T36" s="23">
        <v>82.36</v>
      </c>
      <c r="U36" s="24">
        <v>200</v>
      </c>
    </row>
    <row r="37" spans="1:21" x14ac:dyDescent="0.3">
      <c r="A37" s="9">
        <f t="shared" si="1"/>
        <v>35</v>
      </c>
      <c r="B37" s="21" t="s">
        <v>316</v>
      </c>
      <c r="C37" s="24" t="s">
        <v>373</v>
      </c>
      <c r="D37" s="33">
        <v>109.55928571428571</v>
      </c>
      <c r="E37" s="20">
        <f t="shared" si="0"/>
        <v>79.569999999999993</v>
      </c>
      <c r="F37" s="88">
        <v>200</v>
      </c>
      <c r="G37" s="22">
        <v>81.5</v>
      </c>
      <c r="H37" s="86">
        <v>200</v>
      </c>
      <c r="I37" s="22">
        <v>83.73</v>
      </c>
      <c r="J37" s="86">
        <v>200</v>
      </c>
      <c r="K37" s="22">
        <v>81.900000000000006</v>
      </c>
      <c r="L37" s="23">
        <v>200</v>
      </c>
      <c r="M37" s="22">
        <v>85.49</v>
      </c>
      <c r="N37" s="22">
        <v>84.62</v>
      </c>
      <c r="O37" s="22">
        <v>89.97</v>
      </c>
      <c r="P37" s="22">
        <v>79.569999999999993</v>
      </c>
      <c r="Q37" s="22">
        <v>85.92</v>
      </c>
      <c r="R37" s="23">
        <v>89.27</v>
      </c>
      <c r="S37" s="23">
        <v>200</v>
      </c>
      <c r="T37" s="23">
        <v>83.79</v>
      </c>
      <c r="U37" s="24">
        <v>88.07</v>
      </c>
    </row>
    <row r="38" spans="1:21" x14ac:dyDescent="0.3">
      <c r="A38" s="9">
        <f t="shared" si="1"/>
        <v>36</v>
      </c>
      <c r="B38" s="21" t="s">
        <v>317</v>
      </c>
      <c r="C38" s="24" t="s">
        <v>37</v>
      </c>
      <c r="D38" s="33">
        <v>116.345</v>
      </c>
      <c r="E38" s="20">
        <f t="shared" si="0"/>
        <v>76.09</v>
      </c>
      <c r="F38" s="88">
        <v>200</v>
      </c>
      <c r="G38" s="86">
        <v>200</v>
      </c>
      <c r="H38" s="22">
        <v>93.4</v>
      </c>
      <c r="I38" s="22">
        <v>90.8</v>
      </c>
      <c r="J38" s="22">
        <v>88.82</v>
      </c>
      <c r="K38" s="22">
        <v>78.38</v>
      </c>
      <c r="L38" s="86">
        <v>200</v>
      </c>
      <c r="M38" s="22">
        <v>82.98</v>
      </c>
      <c r="N38" s="22">
        <v>200</v>
      </c>
      <c r="O38" s="22">
        <v>200</v>
      </c>
      <c r="P38" s="22">
        <v>81.099999999999994</v>
      </c>
      <c r="Q38" s="22">
        <v>81.099999999999994</v>
      </c>
      <c r="R38" s="23">
        <v>76.09</v>
      </c>
      <c r="S38" s="23">
        <v>78.16</v>
      </c>
      <c r="T38" s="23">
        <v>200</v>
      </c>
      <c r="U38" s="24">
        <v>78</v>
      </c>
    </row>
    <row r="39" spans="1:21" x14ac:dyDescent="0.3">
      <c r="A39" s="9">
        <f t="shared" si="1"/>
        <v>37</v>
      </c>
      <c r="B39" s="21" t="s">
        <v>318</v>
      </c>
      <c r="C39" s="24" t="s">
        <v>221</v>
      </c>
      <c r="D39" s="33">
        <v>131.25142857142856</v>
      </c>
      <c r="E39" s="20">
        <f t="shared" si="0"/>
        <v>91.39</v>
      </c>
      <c r="F39" s="21">
        <v>91.39</v>
      </c>
      <c r="G39" s="22">
        <v>101.81</v>
      </c>
      <c r="H39" s="86">
        <v>200</v>
      </c>
      <c r="I39" s="22">
        <v>100.55</v>
      </c>
      <c r="J39" s="86">
        <v>200</v>
      </c>
      <c r="K39" s="86">
        <v>200</v>
      </c>
      <c r="L39" s="23">
        <v>121.45</v>
      </c>
      <c r="M39" s="22">
        <v>112.92</v>
      </c>
      <c r="N39" s="22">
        <v>106.49</v>
      </c>
      <c r="O39" s="22">
        <v>110.35</v>
      </c>
      <c r="P39" s="22">
        <v>100.09</v>
      </c>
      <c r="Q39" s="22">
        <v>96.03</v>
      </c>
      <c r="R39" s="23">
        <v>200</v>
      </c>
      <c r="S39" s="23">
        <v>200</v>
      </c>
      <c r="T39" s="23">
        <v>96.44</v>
      </c>
      <c r="U39" s="24">
        <v>200</v>
      </c>
    </row>
    <row r="40" spans="1:21" x14ac:dyDescent="0.3">
      <c r="A40" s="9">
        <f t="shared" si="1"/>
        <v>38</v>
      </c>
      <c r="B40" s="21" t="s">
        <v>319</v>
      </c>
      <c r="C40" s="24" t="s">
        <v>221</v>
      </c>
      <c r="D40" s="33">
        <v>136.01357142857142</v>
      </c>
      <c r="E40" s="20">
        <f t="shared" si="0"/>
        <v>86.37</v>
      </c>
      <c r="F40" s="88">
        <v>200</v>
      </c>
      <c r="G40" s="86">
        <v>200</v>
      </c>
      <c r="H40" s="86">
        <v>200</v>
      </c>
      <c r="I40" s="22">
        <v>200</v>
      </c>
      <c r="J40" s="22">
        <v>114.81</v>
      </c>
      <c r="K40" s="22">
        <v>200</v>
      </c>
      <c r="L40" s="23">
        <v>103.08</v>
      </c>
      <c r="M40" s="22">
        <v>101.1</v>
      </c>
      <c r="N40" s="22">
        <v>200</v>
      </c>
      <c r="O40" s="22">
        <v>200</v>
      </c>
      <c r="P40" s="22">
        <v>86.37</v>
      </c>
      <c r="Q40" s="22">
        <v>101.94</v>
      </c>
      <c r="R40" s="23">
        <v>106.1</v>
      </c>
      <c r="S40" s="23">
        <v>93.03</v>
      </c>
      <c r="T40" s="23">
        <v>111.08</v>
      </c>
      <c r="U40" s="24">
        <v>86.68</v>
      </c>
    </row>
    <row r="41" spans="1:21" x14ac:dyDescent="0.3">
      <c r="A41" s="9">
        <f t="shared" si="1"/>
        <v>39</v>
      </c>
      <c r="B41" s="21" t="s">
        <v>298</v>
      </c>
      <c r="C41" s="24" t="s">
        <v>373</v>
      </c>
      <c r="D41" s="33">
        <v>140.685</v>
      </c>
      <c r="E41" s="20">
        <f t="shared" si="0"/>
        <v>90.01</v>
      </c>
      <c r="F41" s="88">
        <v>200</v>
      </c>
      <c r="G41" s="22">
        <v>97</v>
      </c>
      <c r="H41" s="22">
        <v>100.47</v>
      </c>
      <c r="I41" s="22">
        <v>92.54</v>
      </c>
      <c r="J41" s="86">
        <v>200</v>
      </c>
      <c r="K41" s="86">
        <v>200</v>
      </c>
      <c r="L41" s="23">
        <v>200</v>
      </c>
      <c r="M41" s="22">
        <v>101.45</v>
      </c>
      <c r="N41" s="22">
        <v>90.01</v>
      </c>
      <c r="O41" s="22">
        <v>200</v>
      </c>
      <c r="P41" s="22">
        <v>200</v>
      </c>
      <c r="Q41" s="22">
        <v>200</v>
      </c>
      <c r="R41" s="23">
        <v>98.91</v>
      </c>
      <c r="S41" s="23">
        <v>95.29</v>
      </c>
      <c r="T41" s="23">
        <v>93.92</v>
      </c>
      <c r="U41" s="24">
        <v>200</v>
      </c>
    </row>
    <row r="42" spans="1:21" x14ac:dyDescent="0.3">
      <c r="A42" s="9">
        <f t="shared" si="1"/>
        <v>40</v>
      </c>
      <c r="B42" s="21" t="s">
        <v>256</v>
      </c>
      <c r="C42" s="24" t="s">
        <v>11</v>
      </c>
      <c r="D42" s="33">
        <v>140.89357142857142</v>
      </c>
      <c r="E42" s="20">
        <f t="shared" si="0"/>
        <v>73.069999999999993</v>
      </c>
      <c r="F42" s="88">
        <v>200</v>
      </c>
      <c r="G42" s="86">
        <v>200</v>
      </c>
      <c r="H42" s="86">
        <v>200</v>
      </c>
      <c r="I42" s="22">
        <v>73.069999999999993</v>
      </c>
      <c r="J42" s="22">
        <v>200</v>
      </c>
      <c r="K42" s="22">
        <v>73.150000000000006</v>
      </c>
      <c r="L42" s="23">
        <v>73.34</v>
      </c>
      <c r="M42" s="22">
        <v>200</v>
      </c>
      <c r="N42" s="22">
        <v>86.33</v>
      </c>
      <c r="O42" s="22">
        <v>101.74</v>
      </c>
      <c r="P42" s="22">
        <v>200</v>
      </c>
      <c r="Q42" s="22">
        <v>200</v>
      </c>
      <c r="R42" s="23">
        <v>87.52</v>
      </c>
      <c r="S42" s="23">
        <v>200</v>
      </c>
      <c r="T42" s="23">
        <v>77.36</v>
      </c>
      <c r="U42" s="24">
        <v>200</v>
      </c>
    </row>
    <row r="43" spans="1:21" x14ac:dyDescent="0.3">
      <c r="A43" s="9">
        <f t="shared" si="1"/>
        <v>41</v>
      </c>
      <c r="B43" s="21" t="s">
        <v>50</v>
      </c>
      <c r="C43" s="24" t="s">
        <v>32</v>
      </c>
      <c r="D43" s="33">
        <v>179.10214285714284</v>
      </c>
      <c r="E43" s="20">
        <f t="shared" si="0"/>
        <v>92.6</v>
      </c>
      <c r="F43" s="88">
        <v>200</v>
      </c>
      <c r="G43" s="86">
        <v>200</v>
      </c>
      <c r="H43" s="22">
        <v>92.6</v>
      </c>
      <c r="I43" s="22">
        <v>113.53</v>
      </c>
      <c r="J43" s="86">
        <v>200</v>
      </c>
      <c r="K43" s="22">
        <v>101.3</v>
      </c>
      <c r="L43" s="23">
        <v>200</v>
      </c>
      <c r="M43" s="22">
        <v>200</v>
      </c>
      <c r="N43" s="22">
        <v>200</v>
      </c>
      <c r="O43" s="22">
        <v>200</v>
      </c>
      <c r="P43" s="22">
        <v>200</v>
      </c>
      <c r="Q43" s="22">
        <v>200</v>
      </c>
      <c r="R43" s="23">
        <v>200</v>
      </c>
      <c r="S43" s="23">
        <v>200</v>
      </c>
      <c r="T43" s="23">
        <v>200</v>
      </c>
      <c r="U43" s="24">
        <v>200</v>
      </c>
    </row>
    <row r="44" spans="1:21" x14ac:dyDescent="0.3">
      <c r="A44" s="9">
        <f t="shared" si="1"/>
        <v>42</v>
      </c>
      <c r="B44" s="21" t="s">
        <v>308</v>
      </c>
      <c r="C44" s="24" t="s">
        <v>221</v>
      </c>
      <c r="D44" s="33">
        <v>200</v>
      </c>
      <c r="E44" s="20">
        <f t="shared" si="0"/>
        <v>200</v>
      </c>
      <c r="F44" s="88">
        <v>200</v>
      </c>
      <c r="G44" s="86">
        <v>200</v>
      </c>
      <c r="H44" s="86">
        <v>200</v>
      </c>
      <c r="I44" s="22">
        <v>200</v>
      </c>
      <c r="J44" s="22">
        <v>200</v>
      </c>
      <c r="K44" s="22">
        <v>200</v>
      </c>
      <c r="L44" s="23">
        <v>200</v>
      </c>
      <c r="M44" s="22">
        <v>200</v>
      </c>
      <c r="N44" s="22">
        <v>200</v>
      </c>
      <c r="O44" s="22">
        <v>200</v>
      </c>
      <c r="P44" s="22">
        <v>200</v>
      </c>
      <c r="Q44" s="22">
        <v>200</v>
      </c>
      <c r="R44" s="23">
        <v>200</v>
      </c>
      <c r="S44" s="23">
        <v>200</v>
      </c>
      <c r="T44" s="23">
        <v>200</v>
      </c>
      <c r="U44" s="24">
        <v>200</v>
      </c>
    </row>
    <row r="45" spans="1:21" ht="15" thickBot="1" x14ac:dyDescent="0.35">
      <c r="A45" s="16">
        <f t="shared" si="1"/>
        <v>43</v>
      </c>
      <c r="B45" s="14" t="s">
        <v>320</v>
      </c>
      <c r="C45" s="15" t="s">
        <v>34</v>
      </c>
      <c r="D45" s="17">
        <v>200</v>
      </c>
      <c r="E45" s="17">
        <f t="shared" si="0"/>
        <v>200</v>
      </c>
      <c r="F45" s="90">
        <v>200</v>
      </c>
      <c r="G45" s="91">
        <v>200</v>
      </c>
      <c r="H45" s="91">
        <v>200</v>
      </c>
      <c r="I45" s="18">
        <v>200</v>
      </c>
      <c r="J45" s="18">
        <v>200</v>
      </c>
      <c r="K45" s="18">
        <v>200</v>
      </c>
      <c r="L45" s="25">
        <v>200</v>
      </c>
      <c r="M45" s="18">
        <v>200</v>
      </c>
      <c r="N45" s="18">
        <v>200</v>
      </c>
      <c r="O45" s="18">
        <v>200</v>
      </c>
      <c r="P45" s="18">
        <v>200</v>
      </c>
      <c r="Q45" s="18">
        <v>200</v>
      </c>
      <c r="R45" s="25">
        <v>200</v>
      </c>
      <c r="S45" s="25">
        <v>200</v>
      </c>
      <c r="T45" s="25">
        <v>200</v>
      </c>
      <c r="U45" s="15">
        <v>200</v>
      </c>
    </row>
  </sheetData>
  <mergeCells count="1">
    <mergeCell ref="A1:U1"/>
  </mergeCells>
  <phoneticPr fontId="4" type="noConversion"/>
  <conditionalFormatting sqref="E3:E45">
    <cfRule type="top10" dxfId="24" priority="4" bottom="1" rank="1"/>
  </conditionalFormatting>
  <conditionalFormatting sqref="F3:U34">
    <cfRule type="cellIs" dxfId="23" priority="1" operator="equal">
      <formula>LARGE($F3:$T3,2)</formula>
    </cfRule>
    <cfRule type="cellIs" dxfId="22" priority="2" operator="equal">
      <formula>LARGE($F3:$T3,3)</formula>
    </cfRule>
    <cfRule type="cellIs" dxfId="21" priority="3" operator="equal">
      <formula>LARGE($F3:$T3,1)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E838-45AA-4DB5-A4CB-B8498A74E0A4}">
  <sheetPr>
    <pageSetUpPr fitToPage="1"/>
  </sheetPr>
  <dimension ref="A1:U38"/>
  <sheetViews>
    <sheetView zoomScale="145" zoomScaleNormal="145" workbookViewId="0">
      <selection sqref="A1:U38"/>
    </sheetView>
  </sheetViews>
  <sheetFormatPr defaultRowHeight="14.4" x14ac:dyDescent="0.3"/>
  <cols>
    <col min="1" max="1" width="5.21875" bestFit="1" customWidth="1"/>
    <col min="2" max="2" width="23.4414062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21" width="9.6640625" bestFit="1" customWidth="1"/>
  </cols>
  <sheetData>
    <row r="1" spans="1:21" ht="24" thickBot="1" x14ac:dyDescent="0.35">
      <c r="A1" s="151" t="s">
        <v>387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</row>
    <row r="2" spans="1:21" ht="15" thickBot="1" x14ac:dyDescent="0.35">
      <c r="A2" s="5" t="s">
        <v>133</v>
      </c>
      <c r="B2" s="6" t="s">
        <v>67</v>
      </c>
      <c r="C2" s="8" t="s">
        <v>146</v>
      </c>
      <c r="D2" s="5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108" t="s">
        <v>120</v>
      </c>
      <c r="S2" s="108" t="s">
        <v>121</v>
      </c>
      <c r="T2" s="108" t="s">
        <v>134</v>
      </c>
      <c r="U2" s="8" t="s">
        <v>398</v>
      </c>
    </row>
    <row r="3" spans="1:21" x14ac:dyDescent="0.3">
      <c r="A3" s="55">
        <v>1</v>
      </c>
      <c r="B3" s="12" t="s">
        <v>41</v>
      </c>
      <c r="C3" s="13" t="s">
        <v>6</v>
      </c>
      <c r="D3" s="33">
        <v>69.522142857142853</v>
      </c>
      <c r="E3" s="20">
        <f>MIN(F3:U3)</f>
        <v>68.03</v>
      </c>
      <c r="F3" s="12">
        <v>73.02</v>
      </c>
      <c r="G3" s="10">
        <v>69</v>
      </c>
      <c r="H3" s="10">
        <v>70.22</v>
      </c>
      <c r="I3" s="10">
        <v>69.69</v>
      </c>
      <c r="J3" s="10">
        <v>69.27</v>
      </c>
      <c r="K3" s="10">
        <v>69.63</v>
      </c>
      <c r="L3" s="10">
        <v>68.03</v>
      </c>
      <c r="M3" s="10">
        <v>68.19</v>
      </c>
      <c r="N3" s="10">
        <v>70.03</v>
      </c>
      <c r="O3" s="10">
        <v>70.069999999999993</v>
      </c>
      <c r="P3" s="10">
        <v>71.69</v>
      </c>
      <c r="Q3" s="10">
        <v>70.459999999999994</v>
      </c>
      <c r="R3" s="10">
        <v>70.88</v>
      </c>
      <c r="S3" s="10">
        <v>68.56</v>
      </c>
      <c r="T3" s="10">
        <v>69.59</v>
      </c>
      <c r="U3" s="13">
        <v>200</v>
      </c>
    </row>
    <row r="4" spans="1:21" x14ac:dyDescent="0.3">
      <c r="A4" s="54">
        <v>2</v>
      </c>
      <c r="B4" s="21" t="s">
        <v>45</v>
      </c>
      <c r="C4" s="24" t="s">
        <v>6</v>
      </c>
      <c r="D4" s="33">
        <v>70.207857142857137</v>
      </c>
      <c r="E4" s="20">
        <f t="shared" ref="E4:E38" si="0">MIN(F4:U4)</f>
        <v>66.400000000000006</v>
      </c>
      <c r="F4" s="41">
        <v>69.45</v>
      </c>
      <c r="G4" s="34">
        <v>66.400000000000006</v>
      </c>
      <c r="H4" s="34">
        <v>67.39</v>
      </c>
      <c r="I4" s="34">
        <v>67.040000000000006</v>
      </c>
      <c r="J4" s="34">
        <v>68.83</v>
      </c>
      <c r="K4" s="34">
        <v>68.39</v>
      </c>
      <c r="L4" s="34">
        <v>68.27</v>
      </c>
      <c r="M4" s="34">
        <v>66.55</v>
      </c>
      <c r="N4" s="34">
        <v>200</v>
      </c>
      <c r="O4" s="34">
        <v>77.91</v>
      </c>
      <c r="P4" s="34">
        <v>77.72</v>
      </c>
      <c r="Q4" s="34">
        <v>73.14</v>
      </c>
      <c r="R4" s="34">
        <v>67.099999999999994</v>
      </c>
      <c r="S4" s="34">
        <v>200</v>
      </c>
      <c r="T4" s="34">
        <v>71.95</v>
      </c>
      <c r="U4" s="42">
        <v>72.77</v>
      </c>
    </row>
    <row r="5" spans="1:21" x14ac:dyDescent="0.3">
      <c r="A5" s="59">
        <f t="shared" ref="A5:A38" si="1">A4+1</f>
        <v>3</v>
      </c>
      <c r="B5" s="21" t="s">
        <v>56</v>
      </c>
      <c r="C5" s="24" t="s">
        <v>10</v>
      </c>
      <c r="D5" s="33">
        <v>70.754285714285714</v>
      </c>
      <c r="E5" s="20">
        <f t="shared" si="0"/>
        <v>69.260000000000005</v>
      </c>
      <c r="F5" s="41">
        <v>74.56</v>
      </c>
      <c r="G5" s="34">
        <v>71.22</v>
      </c>
      <c r="H5" s="34">
        <v>70.59</v>
      </c>
      <c r="I5" s="34">
        <v>69.760000000000005</v>
      </c>
      <c r="J5" s="34">
        <v>69.260000000000005</v>
      </c>
      <c r="K5" s="34">
        <v>72.930000000000007</v>
      </c>
      <c r="L5" s="34">
        <v>74.42</v>
      </c>
      <c r="M5" s="34">
        <v>72.59</v>
      </c>
      <c r="N5" s="34">
        <v>71.349999999999994</v>
      </c>
      <c r="O5" s="34">
        <v>69.73</v>
      </c>
      <c r="P5" s="34">
        <v>69.319999999999993</v>
      </c>
      <c r="Q5" s="34">
        <v>69.45</v>
      </c>
      <c r="R5" s="34">
        <v>69.709999999999994</v>
      </c>
      <c r="S5" s="34">
        <v>69.89</v>
      </c>
      <c r="T5" s="34">
        <v>70.34</v>
      </c>
      <c r="U5" s="42">
        <v>78.36</v>
      </c>
    </row>
    <row r="6" spans="1:21" x14ac:dyDescent="0.3">
      <c r="A6" s="40">
        <f t="shared" si="1"/>
        <v>4</v>
      </c>
      <c r="B6" s="21" t="s">
        <v>44</v>
      </c>
      <c r="C6" s="24" t="s">
        <v>13</v>
      </c>
      <c r="D6" s="33">
        <v>71.879285714285714</v>
      </c>
      <c r="E6" s="20">
        <f t="shared" si="0"/>
        <v>69.45</v>
      </c>
      <c r="F6" s="41">
        <v>73.59</v>
      </c>
      <c r="G6" s="34">
        <v>74.040000000000006</v>
      </c>
      <c r="H6" s="34">
        <v>72.83</v>
      </c>
      <c r="I6" s="34">
        <v>75.349999999999994</v>
      </c>
      <c r="J6" s="34">
        <v>73.81</v>
      </c>
      <c r="K6" s="34">
        <v>79</v>
      </c>
      <c r="L6" s="34">
        <v>70.540000000000006</v>
      </c>
      <c r="M6" s="34">
        <v>75.3</v>
      </c>
      <c r="N6" s="34">
        <v>69.91</v>
      </c>
      <c r="O6" s="34">
        <v>70.7</v>
      </c>
      <c r="P6" s="34">
        <v>71.31</v>
      </c>
      <c r="Q6" s="34">
        <v>73.66</v>
      </c>
      <c r="R6" s="34">
        <v>71</v>
      </c>
      <c r="S6" s="34">
        <v>69.540000000000006</v>
      </c>
      <c r="T6" s="34">
        <v>70.63</v>
      </c>
      <c r="U6" s="42">
        <v>69.45</v>
      </c>
    </row>
    <row r="7" spans="1:21" x14ac:dyDescent="0.3">
      <c r="A7" s="9">
        <f t="shared" si="1"/>
        <v>5</v>
      </c>
      <c r="B7" s="21" t="s">
        <v>40</v>
      </c>
      <c r="C7" s="24" t="s">
        <v>12</v>
      </c>
      <c r="D7" s="33">
        <v>73.325000000000003</v>
      </c>
      <c r="E7" s="20">
        <f t="shared" si="0"/>
        <v>69.89</v>
      </c>
      <c r="F7" s="41">
        <v>79.88</v>
      </c>
      <c r="G7" s="34">
        <v>71.959999999999994</v>
      </c>
      <c r="H7" s="34">
        <v>84.78</v>
      </c>
      <c r="I7" s="34">
        <v>73.38</v>
      </c>
      <c r="J7" s="34">
        <v>70.83</v>
      </c>
      <c r="K7" s="34">
        <v>69.89</v>
      </c>
      <c r="L7" s="34">
        <v>74.69</v>
      </c>
      <c r="M7" s="34">
        <v>71.48</v>
      </c>
      <c r="N7" s="34">
        <v>72.67</v>
      </c>
      <c r="O7" s="34">
        <v>71.67</v>
      </c>
      <c r="P7" s="34">
        <v>71.58</v>
      </c>
      <c r="Q7" s="34">
        <v>71.45</v>
      </c>
      <c r="R7" s="34">
        <v>74.66</v>
      </c>
      <c r="S7" s="34">
        <v>76.56</v>
      </c>
      <c r="T7" s="34">
        <v>200</v>
      </c>
      <c r="U7" s="42">
        <v>75.849999999999994</v>
      </c>
    </row>
    <row r="8" spans="1:21" x14ac:dyDescent="0.3">
      <c r="A8" s="9">
        <f t="shared" si="1"/>
        <v>6</v>
      </c>
      <c r="B8" s="21" t="s">
        <v>249</v>
      </c>
      <c r="C8" s="24" t="s">
        <v>10</v>
      </c>
      <c r="D8" s="33">
        <v>73.326428571428565</v>
      </c>
      <c r="E8" s="20">
        <f t="shared" si="0"/>
        <v>69.03</v>
      </c>
      <c r="F8" s="41">
        <v>69.03</v>
      </c>
      <c r="G8" s="34">
        <v>70.28</v>
      </c>
      <c r="H8" s="34">
        <v>71.36</v>
      </c>
      <c r="I8" s="34">
        <v>200</v>
      </c>
      <c r="J8" s="34">
        <v>73.87</v>
      </c>
      <c r="K8" s="34">
        <v>73.790000000000006</v>
      </c>
      <c r="L8" s="34">
        <v>74.069999999999993</v>
      </c>
      <c r="M8" s="34">
        <v>75.400000000000006</v>
      </c>
      <c r="N8" s="34">
        <v>76.569999999999993</v>
      </c>
      <c r="O8" s="34">
        <v>75.510000000000005</v>
      </c>
      <c r="P8" s="34">
        <v>74.959999999999994</v>
      </c>
      <c r="Q8" s="34">
        <v>72.27</v>
      </c>
      <c r="R8" s="34">
        <v>71.8</v>
      </c>
      <c r="S8" s="34">
        <v>74.52</v>
      </c>
      <c r="T8" s="34">
        <v>73.14</v>
      </c>
      <c r="U8" s="42">
        <v>200</v>
      </c>
    </row>
    <row r="9" spans="1:21" x14ac:dyDescent="0.3">
      <c r="A9" s="9">
        <f t="shared" si="1"/>
        <v>7</v>
      </c>
      <c r="B9" s="21" t="s">
        <v>322</v>
      </c>
      <c r="C9" s="24" t="s">
        <v>12</v>
      </c>
      <c r="D9" s="33">
        <v>73.536428571428573</v>
      </c>
      <c r="E9" s="20">
        <f t="shared" si="0"/>
        <v>71.19</v>
      </c>
      <c r="F9" s="41">
        <v>74.08</v>
      </c>
      <c r="G9" s="34">
        <v>74.48</v>
      </c>
      <c r="H9" s="34">
        <v>71.58</v>
      </c>
      <c r="I9" s="34">
        <v>74.790000000000006</v>
      </c>
      <c r="J9" s="34">
        <v>75.16</v>
      </c>
      <c r="K9" s="34">
        <v>72.34</v>
      </c>
      <c r="L9" s="34">
        <v>71.36</v>
      </c>
      <c r="M9" s="34">
        <v>77.849999999999994</v>
      </c>
      <c r="N9" s="34">
        <v>76.38</v>
      </c>
      <c r="O9" s="34">
        <v>71.19</v>
      </c>
      <c r="P9" s="34">
        <v>78.47</v>
      </c>
      <c r="Q9" s="34">
        <v>73.7</v>
      </c>
      <c r="R9" s="34">
        <v>75.77</v>
      </c>
      <c r="S9" s="34">
        <v>74.459999999999994</v>
      </c>
      <c r="T9" s="34">
        <v>72.430000000000007</v>
      </c>
      <c r="U9" s="42">
        <v>71.790000000000006</v>
      </c>
    </row>
    <row r="10" spans="1:21" x14ac:dyDescent="0.3">
      <c r="A10" s="9">
        <f t="shared" si="1"/>
        <v>8</v>
      </c>
      <c r="B10" s="21" t="s">
        <v>61</v>
      </c>
      <c r="C10" s="24" t="s">
        <v>31</v>
      </c>
      <c r="D10" s="33">
        <v>73.996428571428581</v>
      </c>
      <c r="E10" s="20">
        <f t="shared" si="0"/>
        <v>70.400000000000006</v>
      </c>
      <c r="F10" s="41">
        <v>72.430000000000007</v>
      </c>
      <c r="G10" s="34">
        <v>74.7</v>
      </c>
      <c r="H10" s="34">
        <v>74.25</v>
      </c>
      <c r="I10" s="34">
        <v>75.2</v>
      </c>
      <c r="J10" s="34">
        <v>75.680000000000007</v>
      </c>
      <c r="K10" s="34">
        <v>72.28</v>
      </c>
      <c r="L10" s="34">
        <v>75.73</v>
      </c>
      <c r="M10" s="34">
        <v>200</v>
      </c>
      <c r="N10" s="34">
        <v>77.45</v>
      </c>
      <c r="O10" s="34">
        <v>74.930000000000007</v>
      </c>
      <c r="P10" s="34">
        <v>73.83</v>
      </c>
      <c r="Q10" s="34">
        <v>70.400000000000006</v>
      </c>
      <c r="R10" s="34">
        <v>74.489999999999995</v>
      </c>
      <c r="S10" s="34">
        <v>71.23</v>
      </c>
      <c r="T10" s="34">
        <v>73.349999999999994</v>
      </c>
      <c r="U10" s="42">
        <v>200</v>
      </c>
    </row>
    <row r="11" spans="1:21" x14ac:dyDescent="0.3">
      <c r="A11" s="9">
        <f t="shared" si="1"/>
        <v>9</v>
      </c>
      <c r="B11" s="21" t="s">
        <v>39</v>
      </c>
      <c r="C11" s="24" t="s">
        <v>7</v>
      </c>
      <c r="D11" s="33">
        <v>74.171428571428578</v>
      </c>
      <c r="E11" s="20">
        <f t="shared" si="0"/>
        <v>72.03</v>
      </c>
      <c r="F11" s="41">
        <v>72.03</v>
      </c>
      <c r="G11" s="34">
        <v>74.430000000000007</v>
      </c>
      <c r="H11" s="34">
        <v>72.48</v>
      </c>
      <c r="I11" s="34">
        <v>74.03</v>
      </c>
      <c r="J11" s="34">
        <v>72.760000000000005</v>
      </c>
      <c r="K11" s="34">
        <v>73.66</v>
      </c>
      <c r="L11" s="34">
        <v>78.84</v>
      </c>
      <c r="M11" s="34">
        <v>74.010000000000005</v>
      </c>
      <c r="N11" s="34">
        <v>73.760000000000005</v>
      </c>
      <c r="O11" s="34">
        <v>74.599999999999994</v>
      </c>
      <c r="P11" s="34">
        <v>72.489999999999995</v>
      </c>
      <c r="Q11" s="34">
        <v>72.13</v>
      </c>
      <c r="R11" s="34">
        <v>77.12</v>
      </c>
      <c r="S11" s="34">
        <v>76.06</v>
      </c>
      <c r="T11" s="34">
        <v>200</v>
      </c>
      <c r="U11" s="42">
        <v>79.58</v>
      </c>
    </row>
    <row r="12" spans="1:21" x14ac:dyDescent="0.3">
      <c r="A12" s="9">
        <f t="shared" si="1"/>
        <v>10</v>
      </c>
      <c r="B12" s="21" t="s">
        <v>361</v>
      </c>
      <c r="C12" s="24" t="s">
        <v>6</v>
      </c>
      <c r="D12" s="33">
        <v>74.357142857142861</v>
      </c>
      <c r="E12" s="20">
        <f t="shared" si="0"/>
        <v>67.900000000000006</v>
      </c>
      <c r="F12" s="41">
        <v>69.41</v>
      </c>
      <c r="G12" s="34">
        <v>67.900000000000006</v>
      </c>
      <c r="H12" s="34">
        <v>76.25</v>
      </c>
      <c r="I12" s="34">
        <v>78.78</v>
      </c>
      <c r="J12" s="34">
        <v>77.78</v>
      </c>
      <c r="K12" s="34">
        <v>200</v>
      </c>
      <c r="L12" s="34">
        <v>75.819999999999993</v>
      </c>
      <c r="M12" s="34">
        <v>77.14</v>
      </c>
      <c r="N12" s="34">
        <v>70.91</v>
      </c>
      <c r="O12" s="34">
        <v>71.13</v>
      </c>
      <c r="P12" s="34">
        <v>200</v>
      </c>
      <c r="Q12" s="34">
        <v>75.77</v>
      </c>
      <c r="R12" s="34">
        <v>74.78</v>
      </c>
      <c r="S12" s="34">
        <v>72.83</v>
      </c>
      <c r="T12" s="34">
        <v>76.900000000000006</v>
      </c>
      <c r="U12" s="42">
        <v>75.599999999999994</v>
      </c>
    </row>
    <row r="13" spans="1:21" x14ac:dyDescent="0.3">
      <c r="A13" s="9">
        <f t="shared" si="1"/>
        <v>11</v>
      </c>
      <c r="B13" s="21" t="s">
        <v>182</v>
      </c>
      <c r="C13" s="24" t="s">
        <v>7</v>
      </c>
      <c r="D13" s="33">
        <v>76.97</v>
      </c>
      <c r="E13" s="20">
        <f t="shared" si="0"/>
        <v>73.44</v>
      </c>
      <c r="F13" s="41">
        <v>81.760000000000005</v>
      </c>
      <c r="G13" s="34">
        <v>76.48</v>
      </c>
      <c r="H13" s="34">
        <v>77.53</v>
      </c>
      <c r="I13" s="34">
        <v>80.28</v>
      </c>
      <c r="J13" s="34">
        <v>74.38</v>
      </c>
      <c r="K13" s="34">
        <v>73.44</v>
      </c>
      <c r="L13" s="34">
        <v>78</v>
      </c>
      <c r="M13" s="34">
        <v>200</v>
      </c>
      <c r="N13" s="34">
        <v>73.510000000000005</v>
      </c>
      <c r="O13" s="34">
        <v>74.41</v>
      </c>
      <c r="P13" s="34">
        <v>73.489999999999995</v>
      </c>
      <c r="Q13" s="34">
        <v>80.260000000000005</v>
      </c>
      <c r="R13" s="34">
        <v>78.56</v>
      </c>
      <c r="S13" s="34">
        <v>81.28</v>
      </c>
      <c r="T13" s="34">
        <v>74.67</v>
      </c>
      <c r="U13" s="42">
        <v>81.290000000000006</v>
      </c>
    </row>
    <row r="14" spans="1:21" x14ac:dyDescent="0.3">
      <c r="A14" s="9">
        <f t="shared" si="1"/>
        <v>12</v>
      </c>
      <c r="B14" s="21" t="s">
        <v>363</v>
      </c>
      <c r="C14" s="24" t="s">
        <v>10</v>
      </c>
      <c r="D14" s="33">
        <v>77.022142857142853</v>
      </c>
      <c r="E14" s="20">
        <f t="shared" si="0"/>
        <v>73.88</v>
      </c>
      <c r="F14" s="41">
        <v>81.13</v>
      </c>
      <c r="G14" s="34">
        <v>75.180000000000007</v>
      </c>
      <c r="H14" s="34">
        <v>75.150000000000006</v>
      </c>
      <c r="I14" s="34">
        <v>75.06</v>
      </c>
      <c r="J14" s="34">
        <v>75.52</v>
      </c>
      <c r="K14" s="34">
        <v>79.37</v>
      </c>
      <c r="L14" s="34">
        <v>75.849999999999994</v>
      </c>
      <c r="M14" s="34">
        <v>84.68</v>
      </c>
      <c r="N14" s="34">
        <v>73.88</v>
      </c>
      <c r="O14" s="34">
        <v>74.95</v>
      </c>
      <c r="P14" s="34">
        <v>200</v>
      </c>
      <c r="Q14" s="34">
        <v>75.67</v>
      </c>
      <c r="R14" s="34">
        <v>76.260000000000005</v>
      </c>
      <c r="S14" s="34">
        <v>79.95</v>
      </c>
      <c r="T14" s="34">
        <v>80.38</v>
      </c>
      <c r="U14" s="42">
        <v>79.959999999999994</v>
      </c>
    </row>
    <row r="15" spans="1:21" x14ac:dyDescent="0.3">
      <c r="A15" s="9">
        <f t="shared" si="1"/>
        <v>13</v>
      </c>
      <c r="B15" s="21" t="s">
        <v>247</v>
      </c>
      <c r="C15" s="24" t="s">
        <v>13</v>
      </c>
      <c r="D15" s="33">
        <v>79.302142857142854</v>
      </c>
      <c r="E15" s="20">
        <f t="shared" si="0"/>
        <v>76.41</v>
      </c>
      <c r="F15" s="41">
        <v>82.31</v>
      </c>
      <c r="G15" s="34">
        <v>77.540000000000006</v>
      </c>
      <c r="H15" s="34">
        <v>77.91</v>
      </c>
      <c r="I15" s="34">
        <v>88.19</v>
      </c>
      <c r="J15" s="34">
        <v>82.12</v>
      </c>
      <c r="K15" s="34">
        <v>79.66</v>
      </c>
      <c r="L15" s="34">
        <v>82.08</v>
      </c>
      <c r="M15" s="34">
        <v>80.099999999999994</v>
      </c>
      <c r="N15" s="34">
        <v>79.88</v>
      </c>
      <c r="O15" s="34">
        <v>76.63</v>
      </c>
      <c r="P15" s="34">
        <v>79.27</v>
      </c>
      <c r="Q15" s="34">
        <v>200</v>
      </c>
      <c r="R15" s="34">
        <v>79.88</v>
      </c>
      <c r="S15" s="34">
        <v>77.59</v>
      </c>
      <c r="T15" s="34">
        <v>76.41</v>
      </c>
      <c r="U15" s="42">
        <v>78.849999999999994</v>
      </c>
    </row>
    <row r="16" spans="1:21" x14ac:dyDescent="0.3">
      <c r="A16" s="9">
        <f t="shared" si="1"/>
        <v>14</v>
      </c>
      <c r="B16" s="21" t="s">
        <v>209</v>
      </c>
      <c r="C16" s="24" t="s">
        <v>12</v>
      </c>
      <c r="D16" s="33">
        <v>80.064285714285717</v>
      </c>
      <c r="E16" s="20">
        <f t="shared" si="0"/>
        <v>76.23</v>
      </c>
      <c r="F16" s="41">
        <v>200</v>
      </c>
      <c r="G16" s="34">
        <v>81.58</v>
      </c>
      <c r="H16" s="34">
        <v>82.34</v>
      </c>
      <c r="I16" s="34">
        <v>80.55</v>
      </c>
      <c r="J16" s="34">
        <v>76.23</v>
      </c>
      <c r="K16" s="34">
        <v>81.19</v>
      </c>
      <c r="L16" s="34">
        <v>84.42</v>
      </c>
      <c r="M16" s="34">
        <v>80.38</v>
      </c>
      <c r="N16" s="34">
        <v>79.260000000000005</v>
      </c>
      <c r="O16" s="34">
        <v>80.61</v>
      </c>
      <c r="P16" s="34">
        <v>80.08</v>
      </c>
      <c r="Q16" s="34">
        <v>79.72</v>
      </c>
      <c r="R16" s="34">
        <v>83.43</v>
      </c>
      <c r="S16" s="34">
        <v>77.260000000000005</v>
      </c>
      <c r="T16" s="34">
        <v>77.599999999999994</v>
      </c>
      <c r="U16" s="42">
        <v>80.67</v>
      </c>
    </row>
    <row r="17" spans="1:21" x14ac:dyDescent="0.3">
      <c r="A17" s="9">
        <f t="shared" si="1"/>
        <v>15</v>
      </c>
      <c r="B17" s="21" t="s">
        <v>214</v>
      </c>
      <c r="C17" s="24" t="s">
        <v>11</v>
      </c>
      <c r="D17" s="33">
        <v>80.153571428571439</v>
      </c>
      <c r="E17" s="20">
        <f t="shared" si="0"/>
        <v>77.05</v>
      </c>
      <c r="F17" s="41">
        <v>77.05</v>
      </c>
      <c r="G17" s="34">
        <v>78.39</v>
      </c>
      <c r="H17" s="34">
        <v>86.1</v>
      </c>
      <c r="I17" s="34">
        <v>78.17</v>
      </c>
      <c r="J17" s="34">
        <v>77.94</v>
      </c>
      <c r="K17" s="34">
        <v>78.62</v>
      </c>
      <c r="L17" s="34">
        <v>102.54</v>
      </c>
      <c r="M17" s="34">
        <v>80.400000000000006</v>
      </c>
      <c r="N17" s="34">
        <v>79.97</v>
      </c>
      <c r="O17" s="34">
        <v>81.19</v>
      </c>
      <c r="P17" s="34">
        <v>89.57</v>
      </c>
      <c r="Q17" s="34">
        <v>80.59</v>
      </c>
      <c r="R17" s="34">
        <v>83.68</v>
      </c>
      <c r="S17" s="34">
        <v>81.47</v>
      </c>
      <c r="T17" s="34">
        <v>79.38</v>
      </c>
      <c r="U17" s="42">
        <v>79.2</v>
      </c>
    </row>
    <row r="18" spans="1:21" x14ac:dyDescent="0.3">
      <c r="A18" s="9">
        <f t="shared" si="1"/>
        <v>16</v>
      </c>
      <c r="B18" s="21" t="s">
        <v>54</v>
      </c>
      <c r="C18" s="24" t="s">
        <v>30</v>
      </c>
      <c r="D18" s="33">
        <v>80.164285714285711</v>
      </c>
      <c r="E18" s="20">
        <f t="shared" si="0"/>
        <v>75.56</v>
      </c>
      <c r="F18" s="41">
        <v>78.900000000000006</v>
      </c>
      <c r="G18" s="34">
        <v>77.36</v>
      </c>
      <c r="H18" s="34">
        <v>200</v>
      </c>
      <c r="I18" s="34">
        <v>78.88</v>
      </c>
      <c r="J18" s="34">
        <v>78.010000000000005</v>
      </c>
      <c r="K18" s="34">
        <v>82.53</v>
      </c>
      <c r="L18" s="34">
        <v>81.14</v>
      </c>
      <c r="M18" s="34">
        <v>79.27</v>
      </c>
      <c r="N18" s="34">
        <v>75.56</v>
      </c>
      <c r="O18" s="34">
        <v>76.59</v>
      </c>
      <c r="P18" s="34">
        <v>78.41</v>
      </c>
      <c r="Q18" s="34">
        <v>200</v>
      </c>
      <c r="R18" s="34">
        <v>81.33</v>
      </c>
      <c r="S18" s="34">
        <v>79.37</v>
      </c>
      <c r="T18" s="34">
        <v>96.1</v>
      </c>
      <c r="U18" s="42">
        <v>78.849999999999994</v>
      </c>
    </row>
    <row r="19" spans="1:21" x14ac:dyDescent="0.3">
      <c r="A19" s="9">
        <f t="shared" si="1"/>
        <v>17</v>
      </c>
      <c r="B19" s="21" t="s">
        <v>362</v>
      </c>
      <c r="C19" s="24" t="s">
        <v>30</v>
      </c>
      <c r="D19" s="33">
        <v>80.687142857142845</v>
      </c>
      <c r="E19" s="20">
        <f t="shared" si="0"/>
        <v>77.349999999999994</v>
      </c>
      <c r="F19" s="41">
        <v>81.47</v>
      </c>
      <c r="G19" s="34">
        <v>79.12</v>
      </c>
      <c r="H19" s="34">
        <v>86.49</v>
      </c>
      <c r="I19" s="34">
        <v>82.04</v>
      </c>
      <c r="J19" s="34">
        <v>88.22</v>
      </c>
      <c r="K19" s="34">
        <v>78.88</v>
      </c>
      <c r="L19" s="34">
        <v>78.099999999999994</v>
      </c>
      <c r="M19" s="34">
        <v>80.77</v>
      </c>
      <c r="N19" s="34">
        <v>77.349999999999994</v>
      </c>
      <c r="O19" s="34">
        <v>77.95</v>
      </c>
      <c r="P19" s="34">
        <v>79.11</v>
      </c>
      <c r="Q19" s="34">
        <v>79.75</v>
      </c>
      <c r="R19" s="34">
        <v>200</v>
      </c>
      <c r="S19" s="34">
        <v>85.03</v>
      </c>
      <c r="T19" s="34">
        <v>83.02</v>
      </c>
      <c r="U19" s="42">
        <v>81.2</v>
      </c>
    </row>
    <row r="20" spans="1:21" x14ac:dyDescent="0.3">
      <c r="A20" s="9">
        <f t="shared" si="1"/>
        <v>18</v>
      </c>
      <c r="B20" s="21" t="s">
        <v>49</v>
      </c>
      <c r="C20" s="24" t="s">
        <v>7</v>
      </c>
      <c r="D20" s="33">
        <v>81.59571428571428</v>
      </c>
      <c r="E20" s="20">
        <f t="shared" si="0"/>
        <v>69.37</v>
      </c>
      <c r="F20" s="41">
        <v>69.91</v>
      </c>
      <c r="G20" s="34">
        <v>200</v>
      </c>
      <c r="H20" s="34">
        <v>69.89</v>
      </c>
      <c r="I20" s="34">
        <v>69.37</v>
      </c>
      <c r="J20" s="34">
        <v>71.319999999999993</v>
      </c>
      <c r="K20" s="34">
        <v>71.319999999999993</v>
      </c>
      <c r="L20" s="34">
        <v>70.67</v>
      </c>
      <c r="M20" s="34">
        <v>71.94</v>
      </c>
      <c r="N20" s="34">
        <v>72.69</v>
      </c>
      <c r="O20" s="34">
        <v>72.91</v>
      </c>
      <c r="P20" s="34">
        <v>200</v>
      </c>
      <c r="Q20" s="34">
        <v>77.48</v>
      </c>
      <c r="R20" s="34">
        <v>200</v>
      </c>
      <c r="S20" s="34">
        <v>74.650000000000006</v>
      </c>
      <c r="T20" s="34">
        <v>74.349999999999994</v>
      </c>
      <c r="U20" s="42">
        <v>75.84</v>
      </c>
    </row>
    <row r="21" spans="1:21" x14ac:dyDescent="0.3">
      <c r="A21" s="9">
        <f t="shared" si="1"/>
        <v>19</v>
      </c>
      <c r="B21" s="21" t="s">
        <v>311</v>
      </c>
      <c r="C21" s="24" t="s">
        <v>33</v>
      </c>
      <c r="D21" s="33">
        <v>81.667142857142849</v>
      </c>
      <c r="E21" s="20">
        <f t="shared" si="0"/>
        <v>77.790000000000006</v>
      </c>
      <c r="F21" s="41">
        <v>79.709999999999994</v>
      </c>
      <c r="G21" s="34">
        <v>200</v>
      </c>
      <c r="H21" s="34">
        <v>80.44</v>
      </c>
      <c r="I21" s="34">
        <v>81.89</v>
      </c>
      <c r="J21" s="34">
        <v>79.52</v>
      </c>
      <c r="K21" s="34">
        <v>77.790000000000006</v>
      </c>
      <c r="L21" s="34">
        <v>90.52</v>
      </c>
      <c r="M21" s="34">
        <v>82.74</v>
      </c>
      <c r="N21" s="34">
        <v>83.47</v>
      </c>
      <c r="O21" s="34">
        <v>81.69</v>
      </c>
      <c r="P21" s="34">
        <v>79.63</v>
      </c>
      <c r="Q21" s="34">
        <v>81.819999999999993</v>
      </c>
      <c r="R21" s="34">
        <v>83.1</v>
      </c>
      <c r="S21" s="34">
        <v>82.02</v>
      </c>
      <c r="T21" s="34">
        <v>79</v>
      </c>
      <c r="U21" s="42">
        <v>200</v>
      </c>
    </row>
    <row r="22" spans="1:21" x14ac:dyDescent="0.3">
      <c r="A22" s="9">
        <f t="shared" si="1"/>
        <v>20</v>
      </c>
      <c r="B22" s="21" t="s">
        <v>418</v>
      </c>
      <c r="C22" s="24" t="s">
        <v>6</v>
      </c>
      <c r="D22" s="33">
        <v>81.731428571428566</v>
      </c>
      <c r="E22" s="20">
        <f t="shared" si="0"/>
        <v>69.67</v>
      </c>
      <c r="F22" s="41">
        <v>78.209999999999994</v>
      </c>
      <c r="G22" s="34">
        <v>70.2</v>
      </c>
      <c r="H22" s="34">
        <v>69.67</v>
      </c>
      <c r="I22" s="34">
        <v>200</v>
      </c>
      <c r="J22" s="34">
        <v>72.69</v>
      </c>
      <c r="K22" s="34">
        <v>200</v>
      </c>
      <c r="L22" s="34">
        <v>73.930000000000007</v>
      </c>
      <c r="M22" s="34">
        <v>71.650000000000006</v>
      </c>
      <c r="N22" s="34">
        <v>71.760000000000005</v>
      </c>
      <c r="O22" s="34">
        <v>72.680000000000007</v>
      </c>
      <c r="P22" s="34">
        <v>71.790000000000006</v>
      </c>
      <c r="Q22" s="34">
        <v>200</v>
      </c>
      <c r="R22" s="34">
        <v>74.180000000000007</v>
      </c>
      <c r="S22" s="34">
        <v>72.69</v>
      </c>
      <c r="T22" s="34">
        <v>72.03</v>
      </c>
      <c r="U22" s="42">
        <v>72.760000000000005</v>
      </c>
    </row>
    <row r="23" spans="1:21" x14ac:dyDescent="0.3">
      <c r="A23" s="9">
        <f t="shared" si="1"/>
        <v>21</v>
      </c>
      <c r="B23" s="21" t="s">
        <v>412</v>
      </c>
      <c r="C23" s="24" t="s">
        <v>38</v>
      </c>
      <c r="D23" s="33">
        <v>81.998571428571424</v>
      </c>
      <c r="E23" s="20">
        <f t="shared" si="0"/>
        <v>76.349999999999994</v>
      </c>
      <c r="F23" s="41">
        <v>89.85</v>
      </c>
      <c r="G23" s="34">
        <v>80.75</v>
      </c>
      <c r="H23" s="34">
        <v>76.97</v>
      </c>
      <c r="I23" s="34">
        <v>90.6</v>
      </c>
      <c r="J23" s="34">
        <v>79.67</v>
      </c>
      <c r="K23" s="34">
        <v>80.84</v>
      </c>
      <c r="L23" s="34">
        <v>79.47</v>
      </c>
      <c r="M23" s="34">
        <v>79.989999999999995</v>
      </c>
      <c r="N23" s="34">
        <v>76.349999999999994</v>
      </c>
      <c r="O23" s="34">
        <v>82.64</v>
      </c>
      <c r="P23" s="34">
        <v>78.86</v>
      </c>
      <c r="Q23" s="34">
        <v>98.92</v>
      </c>
      <c r="R23" s="34">
        <v>85.44</v>
      </c>
      <c r="S23" s="34">
        <v>91.55</v>
      </c>
      <c r="T23" s="34">
        <v>83.34</v>
      </c>
      <c r="U23" s="42">
        <v>83.21</v>
      </c>
    </row>
    <row r="24" spans="1:21" x14ac:dyDescent="0.3">
      <c r="A24" s="9">
        <f t="shared" si="1"/>
        <v>22</v>
      </c>
      <c r="B24" s="21" t="s">
        <v>313</v>
      </c>
      <c r="C24" s="24" t="s">
        <v>31</v>
      </c>
      <c r="D24" s="33">
        <v>83.077142857142846</v>
      </c>
      <c r="E24" s="20">
        <f t="shared" si="0"/>
        <v>78.09</v>
      </c>
      <c r="F24" s="41">
        <v>200</v>
      </c>
      <c r="G24" s="34">
        <v>79.69</v>
      </c>
      <c r="H24" s="34">
        <v>90.87</v>
      </c>
      <c r="I24" s="34">
        <v>79.099999999999994</v>
      </c>
      <c r="J24" s="34">
        <v>88.41</v>
      </c>
      <c r="K24" s="34">
        <v>79.180000000000007</v>
      </c>
      <c r="L24" s="34">
        <v>78.09</v>
      </c>
      <c r="M24" s="34">
        <v>79.41</v>
      </c>
      <c r="N24" s="34">
        <v>78.45</v>
      </c>
      <c r="O24" s="34">
        <v>83.11</v>
      </c>
      <c r="P24" s="34">
        <v>88.2</v>
      </c>
      <c r="Q24" s="34">
        <v>80.42</v>
      </c>
      <c r="R24" s="34">
        <v>81.95</v>
      </c>
      <c r="S24" s="34">
        <v>92.92</v>
      </c>
      <c r="T24" s="34">
        <v>200</v>
      </c>
      <c r="U24" s="42">
        <v>83.28</v>
      </c>
    </row>
    <row r="25" spans="1:21" x14ac:dyDescent="0.3">
      <c r="A25" s="9">
        <f t="shared" si="1"/>
        <v>23</v>
      </c>
      <c r="B25" s="21" t="s">
        <v>317</v>
      </c>
      <c r="C25" s="24" t="s">
        <v>37</v>
      </c>
      <c r="D25" s="33">
        <v>83.655000000000001</v>
      </c>
      <c r="E25" s="20">
        <f t="shared" si="0"/>
        <v>79.17</v>
      </c>
      <c r="F25" s="41">
        <v>83.51</v>
      </c>
      <c r="G25" s="34">
        <v>86.09</v>
      </c>
      <c r="H25" s="34">
        <v>85.57</v>
      </c>
      <c r="I25" s="34">
        <v>79.17</v>
      </c>
      <c r="J25" s="34">
        <v>86.19</v>
      </c>
      <c r="K25" s="34">
        <v>86.3</v>
      </c>
      <c r="L25" s="34">
        <v>83.34</v>
      </c>
      <c r="M25" s="34">
        <v>83.44</v>
      </c>
      <c r="N25" s="34">
        <v>82.34</v>
      </c>
      <c r="O25" s="34">
        <v>81.42</v>
      </c>
      <c r="P25" s="34">
        <v>81.55</v>
      </c>
      <c r="Q25" s="34">
        <v>81.77</v>
      </c>
      <c r="R25" s="34">
        <v>82.27</v>
      </c>
      <c r="S25" s="34">
        <v>90.27</v>
      </c>
      <c r="T25" s="34">
        <v>88.96</v>
      </c>
      <c r="U25" s="42">
        <v>88.21</v>
      </c>
    </row>
    <row r="26" spans="1:21" x14ac:dyDescent="0.3">
      <c r="A26" s="9">
        <f t="shared" si="1"/>
        <v>24</v>
      </c>
      <c r="B26" s="21" t="s">
        <v>168</v>
      </c>
      <c r="C26" s="24" t="s">
        <v>33</v>
      </c>
      <c r="D26" s="33">
        <v>85.070000000000007</v>
      </c>
      <c r="E26" s="20">
        <f t="shared" si="0"/>
        <v>78.94</v>
      </c>
      <c r="F26" s="41">
        <v>91.32</v>
      </c>
      <c r="G26" s="34">
        <v>90.75</v>
      </c>
      <c r="H26" s="34">
        <v>83.71</v>
      </c>
      <c r="I26" s="34">
        <v>87.92</v>
      </c>
      <c r="J26" s="34">
        <v>78.94</v>
      </c>
      <c r="K26" s="34">
        <v>84.37</v>
      </c>
      <c r="L26" s="34">
        <v>88.81</v>
      </c>
      <c r="M26" s="34">
        <v>92.1</v>
      </c>
      <c r="N26" s="34">
        <v>87.74</v>
      </c>
      <c r="O26" s="34">
        <v>86.78</v>
      </c>
      <c r="P26" s="34">
        <v>86.81</v>
      </c>
      <c r="Q26" s="34">
        <v>83.56</v>
      </c>
      <c r="R26" s="34">
        <v>83.21</v>
      </c>
      <c r="S26" s="34">
        <v>80.489999999999995</v>
      </c>
      <c r="T26" s="34">
        <v>80.59</v>
      </c>
      <c r="U26" s="42">
        <v>87.3</v>
      </c>
    </row>
    <row r="27" spans="1:21" x14ac:dyDescent="0.3">
      <c r="A27" s="9">
        <f t="shared" si="1"/>
        <v>25</v>
      </c>
      <c r="B27" s="21" t="s">
        <v>413</v>
      </c>
      <c r="C27" s="24" t="s">
        <v>38</v>
      </c>
      <c r="D27" s="33">
        <v>86.261428571428581</v>
      </c>
      <c r="E27" s="20">
        <f t="shared" si="0"/>
        <v>72.62</v>
      </c>
      <c r="F27" s="41">
        <v>200</v>
      </c>
      <c r="G27" s="34">
        <v>82.01</v>
      </c>
      <c r="H27" s="34">
        <v>81.98</v>
      </c>
      <c r="I27" s="34">
        <v>82.87</v>
      </c>
      <c r="J27" s="34">
        <v>89.33</v>
      </c>
      <c r="K27" s="34">
        <v>79.84</v>
      </c>
      <c r="L27" s="34">
        <v>87.26</v>
      </c>
      <c r="M27" s="34">
        <v>85.04</v>
      </c>
      <c r="N27" s="34">
        <v>84.65</v>
      </c>
      <c r="O27" s="34">
        <v>72.62</v>
      </c>
      <c r="P27" s="34">
        <v>81.47</v>
      </c>
      <c r="Q27" s="34">
        <v>93.74</v>
      </c>
      <c r="R27" s="34">
        <v>94.94</v>
      </c>
      <c r="S27" s="34">
        <v>92.99</v>
      </c>
      <c r="T27" s="34">
        <v>86.26</v>
      </c>
      <c r="U27" s="42">
        <v>87.6</v>
      </c>
    </row>
    <row r="28" spans="1:21" x14ac:dyDescent="0.3">
      <c r="A28" s="9">
        <f t="shared" si="1"/>
        <v>26</v>
      </c>
      <c r="B28" s="21" t="s">
        <v>231</v>
      </c>
      <c r="C28" s="24" t="s">
        <v>33</v>
      </c>
      <c r="D28" s="33">
        <v>86.71142857142857</v>
      </c>
      <c r="E28" s="20">
        <f t="shared" si="0"/>
        <v>70.09</v>
      </c>
      <c r="F28" s="41">
        <v>70.09</v>
      </c>
      <c r="G28" s="34">
        <v>74.78</v>
      </c>
      <c r="H28" s="34">
        <v>200</v>
      </c>
      <c r="I28" s="34">
        <v>83.46</v>
      </c>
      <c r="J28" s="34">
        <v>75.900000000000006</v>
      </c>
      <c r="K28" s="34">
        <v>200</v>
      </c>
      <c r="L28" s="34">
        <v>85.6</v>
      </c>
      <c r="M28" s="34">
        <v>76.11</v>
      </c>
      <c r="N28" s="34">
        <v>200</v>
      </c>
      <c r="O28" s="34">
        <v>74.13</v>
      </c>
      <c r="P28" s="34">
        <v>82.59</v>
      </c>
      <c r="Q28" s="34">
        <v>77.87</v>
      </c>
      <c r="R28" s="34">
        <v>78.17</v>
      </c>
      <c r="S28" s="34">
        <v>78.44</v>
      </c>
      <c r="T28" s="34">
        <v>79.319999999999993</v>
      </c>
      <c r="U28" s="42">
        <v>77.5</v>
      </c>
    </row>
    <row r="29" spans="1:21" x14ac:dyDescent="0.3">
      <c r="A29" s="9">
        <f t="shared" si="1"/>
        <v>27</v>
      </c>
      <c r="B29" s="21" t="s">
        <v>253</v>
      </c>
      <c r="C29" s="24" t="s">
        <v>30</v>
      </c>
      <c r="D29" s="33">
        <v>87.068571428571431</v>
      </c>
      <c r="E29" s="20">
        <f t="shared" si="0"/>
        <v>77.27</v>
      </c>
      <c r="F29" s="41">
        <v>96.84</v>
      </c>
      <c r="G29" s="34">
        <v>89.4</v>
      </c>
      <c r="H29" s="34">
        <v>82.42</v>
      </c>
      <c r="I29" s="34">
        <v>77.27</v>
      </c>
      <c r="J29" s="34">
        <v>83.85</v>
      </c>
      <c r="K29" s="34">
        <v>81.39</v>
      </c>
      <c r="L29" s="34">
        <v>80.84</v>
      </c>
      <c r="M29" s="34">
        <v>200</v>
      </c>
      <c r="N29" s="34">
        <v>200</v>
      </c>
      <c r="O29" s="34">
        <v>100.82</v>
      </c>
      <c r="P29" s="34">
        <v>88.76</v>
      </c>
      <c r="Q29" s="34">
        <v>84.49</v>
      </c>
      <c r="R29" s="34">
        <v>89.96</v>
      </c>
      <c r="S29" s="34">
        <v>89.01</v>
      </c>
      <c r="T29" s="34">
        <v>84.29</v>
      </c>
      <c r="U29" s="42">
        <v>89.62</v>
      </c>
    </row>
    <row r="30" spans="1:21" x14ac:dyDescent="0.3">
      <c r="A30" s="9">
        <f t="shared" si="1"/>
        <v>28</v>
      </c>
      <c r="B30" s="21" t="s">
        <v>188</v>
      </c>
      <c r="C30" s="24" t="s">
        <v>38</v>
      </c>
      <c r="D30" s="33">
        <v>91.649999999999991</v>
      </c>
      <c r="E30" s="20">
        <f t="shared" si="0"/>
        <v>75.89</v>
      </c>
      <c r="F30" s="41">
        <v>75.89</v>
      </c>
      <c r="G30" s="34">
        <v>78.33</v>
      </c>
      <c r="H30" s="34">
        <v>93.1</v>
      </c>
      <c r="I30" s="34">
        <v>76.38</v>
      </c>
      <c r="J30" s="34">
        <v>200</v>
      </c>
      <c r="K30" s="34">
        <v>82.62</v>
      </c>
      <c r="L30" s="34">
        <v>80.88</v>
      </c>
      <c r="M30" s="34">
        <v>200</v>
      </c>
      <c r="N30" s="34">
        <v>94.75</v>
      </c>
      <c r="O30" s="34">
        <v>86.8</v>
      </c>
      <c r="P30" s="34">
        <v>78.89</v>
      </c>
      <c r="Q30" s="34">
        <v>85.13</v>
      </c>
      <c r="R30" s="34">
        <v>81.260000000000005</v>
      </c>
      <c r="S30" s="34">
        <v>82.18</v>
      </c>
      <c r="T30" s="34">
        <v>86.89</v>
      </c>
      <c r="U30" s="42">
        <v>200</v>
      </c>
    </row>
    <row r="31" spans="1:21" x14ac:dyDescent="0.3">
      <c r="A31" s="9">
        <f t="shared" si="1"/>
        <v>29</v>
      </c>
      <c r="B31" s="21" t="s">
        <v>239</v>
      </c>
      <c r="C31" s="24" t="s">
        <v>31</v>
      </c>
      <c r="D31" s="33">
        <v>93.22571428571429</v>
      </c>
      <c r="E31" s="20">
        <f t="shared" si="0"/>
        <v>70.5</v>
      </c>
      <c r="F31" s="93">
        <v>200</v>
      </c>
      <c r="G31" s="92">
        <v>200</v>
      </c>
      <c r="H31" s="22">
        <v>82.23</v>
      </c>
      <c r="I31" s="22">
        <v>75.63</v>
      </c>
      <c r="J31" s="92">
        <v>200</v>
      </c>
      <c r="K31" s="22">
        <v>73.91</v>
      </c>
      <c r="L31" s="23">
        <v>200</v>
      </c>
      <c r="M31" s="22">
        <v>73.989999999999995</v>
      </c>
      <c r="N31" s="22">
        <v>74.55</v>
      </c>
      <c r="O31" s="22">
        <v>82.17</v>
      </c>
      <c r="P31" s="22">
        <v>73.86</v>
      </c>
      <c r="Q31" s="22">
        <v>75.06</v>
      </c>
      <c r="R31" s="23">
        <v>70.5</v>
      </c>
      <c r="S31" s="23">
        <v>71.680000000000007</v>
      </c>
      <c r="T31" s="23">
        <v>71.989999999999995</v>
      </c>
      <c r="U31" s="24">
        <v>79.19</v>
      </c>
    </row>
    <row r="32" spans="1:21" x14ac:dyDescent="0.3">
      <c r="A32" s="9">
        <f t="shared" si="1"/>
        <v>30</v>
      </c>
      <c r="B32" s="21" t="s">
        <v>255</v>
      </c>
      <c r="C32" s="24" t="s">
        <v>373</v>
      </c>
      <c r="D32" s="33">
        <v>94.08</v>
      </c>
      <c r="E32" s="20">
        <f t="shared" si="0"/>
        <v>82.21</v>
      </c>
      <c r="F32" s="93">
        <v>200</v>
      </c>
      <c r="G32" s="92">
        <v>200</v>
      </c>
      <c r="H32" s="22">
        <v>90.71</v>
      </c>
      <c r="I32" s="22">
        <v>91.52</v>
      </c>
      <c r="J32" s="22">
        <v>84.57</v>
      </c>
      <c r="K32" s="22">
        <v>86.43</v>
      </c>
      <c r="L32" s="23">
        <v>85.86</v>
      </c>
      <c r="M32" s="92">
        <v>200</v>
      </c>
      <c r="N32" s="22">
        <v>82.21</v>
      </c>
      <c r="O32" s="22">
        <v>82.21</v>
      </c>
      <c r="P32" s="22">
        <v>87.51</v>
      </c>
      <c r="Q32" s="22">
        <v>89.03</v>
      </c>
      <c r="R32" s="23">
        <v>87.09</v>
      </c>
      <c r="S32" s="23">
        <v>82.91</v>
      </c>
      <c r="T32" s="23">
        <v>82.54</v>
      </c>
      <c r="U32" s="24">
        <v>84.53</v>
      </c>
    </row>
    <row r="33" spans="1:21" x14ac:dyDescent="0.3">
      <c r="A33" s="9">
        <f t="shared" si="1"/>
        <v>31</v>
      </c>
      <c r="B33" s="21" t="s">
        <v>256</v>
      </c>
      <c r="C33" s="24" t="s">
        <v>11</v>
      </c>
      <c r="D33" s="33">
        <v>99.880714285714276</v>
      </c>
      <c r="E33" s="20">
        <f t="shared" si="0"/>
        <v>76.33</v>
      </c>
      <c r="F33" s="21">
        <v>91.96</v>
      </c>
      <c r="G33" s="22">
        <v>87.15</v>
      </c>
      <c r="H33" s="22">
        <v>79.430000000000007</v>
      </c>
      <c r="I33" s="92">
        <v>200</v>
      </c>
      <c r="J33" s="22">
        <v>82.27</v>
      </c>
      <c r="K33" s="22">
        <v>94.39</v>
      </c>
      <c r="L33" s="94">
        <v>200</v>
      </c>
      <c r="M33" s="22">
        <v>77.180000000000007</v>
      </c>
      <c r="N33" s="22">
        <v>87.55</v>
      </c>
      <c r="O33" s="22">
        <v>76.33</v>
      </c>
      <c r="P33" s="22">
        <v>76.62</v>
      </c>
      <c r="Q33" s="22">
        <v>80.87</v>
      </c>
      <c r="R33" s="94">
        <v>200</v>
      </c>
      <c r="S33" s="23">
        <v>82.95</v>
      </c>
      <c r="T33" s="23">
        <v>81.63</v>
      </c>
      <c r="U33" s="24">
        <v>200</v>
      </c>
    </row>
    <row r="34" spans="1:21" x14ac:dyDescent="0.3">
      <c r="A34" s="9">
        <f t="shared" si="1"/>
        <v>32</v>
      </c>
      <c r="B34" s="21" t="s">
        <v>254</v>
      </c>
      <c r="C34" s="24" t="s">
        <v>37</v>
      </c>
      <c r="D34" s="33">
        <v>102.23857142857142</v>
      </c>
      <c r="E34" s="20">
        <f t="shared" si="0"/>
        <v>81.569999999999993</v>
      </c>
      <c r="F34" s="93">
        <v>200</v>
      </c>
      <c r="G34" s="22">
        <v>83.4</v>
      </c>
      <c r="H34" s="22">
        <v>84.81</v>
      </c>
      <c r="I34" s="92">
        <v>200</v>
      </c>
      <c r="J34" s="22">
        <v>82.33</v>
      </c>
      <c r="K34" s="92">
        <v>200</v>
      </c>
      <c r="L34" s="23">
        <v>88.09</v>
      </c>
      <c r="M34" s="22">
        <v>83.11</v>
      </c>
      <c r="N34" s="22">
        <v>200</v>
      </c>
      <c r="O34" s="22">
        <v>89.51</v>
      </c>
      <c r="P34" s="22">
        <v>87.36</v>
      </c>
      <c r="Q34" s="22">
        <v>84.52</v>
      </c>
      <c r="R34" s="23">
        <v>83.12</v>
      </c>
      <c r="S34" s="23">
        <v>86.37</v>
      </c>
      <c r="T34" s="23">
        <v>81.569999999999993</v>
      </c>
      <c r="U34" s="24">
        <v>97.15</v>
      </c>
    </row>
    <row r="35" spans="1:21" x14ac:dyDescent="0.3">
      <c r="A35" s="9">
        <f t="shared" si="1"/>
        <v>33</v>
      </c>
      <c r="B35" s="21" t="s">
        <v>358</v>
      </c>
      <c r="C35" s="24" t="s">
        <v>37</v>
      </c>
      <c r="D35" s="33">
        <v>110.75642857142857</v>
      </c>
      <c r="E35" s="20">
        <f t="shared" si="0"/>
        <v>81.52</v>
      </c>
      <c r="F35" s="21">
        <v>87.22</v>
      </c>
      <c r="G35" s="22">
        <v>84.59</v>
      </c>
      <c r="H35" s="22">
        <v>90.81</v>
      </c>
      <c r="I35" s="92">
        <v>200</v>
      </c>
      <c r="J35" s="92">
        <v>200</v>
      </c>
      <c r="K35" s="22">
        <v>88.75</v>
      </c>
      <c r="L35" s="23">
        <v>81.52</v>
      </c>
      <c r="M35" s="22">
        <v>85.29</v>
      </c>
      <c r="N35" s="92">
        <v>200</v>
      </c>
      <c r="O35" s="22">
        <v>85.31</v>
      </c>
      <c r="P35" s="22">
        <v>200</v>
      </c>
      <c r="Q35" s="22">
        <v>200</v>
      </c>
      <c r="R35" s="23">
        <v>85.95</v>
      </c>
      <c r="S35" s="23">
        <v>83.63</v>
      </c>
      <c r="T35" s="23">
        <v>86.55</v>
      </c>
      <c r="U35" s="24">
        <v>90.97</v>
      </c>
    </row>
    <row r="36" spans="1:21" x14ac:dyDescent="0.3">
      <c r="A36" s="9">
        <f t="shared" si="1"/>
        <v>34</v>
      </c>
      <c r="B36" s="21" t="s">
        <v>359</v>
      </c>
      <c r="C36" s="24" t="s">
        <v>373</v>
      </c>
      <c r="D36" s="33">
        <v>113.13214285714285</v>
      </c>
      <c r="E36" s="20">
        <f t="shared" si="0"/>
        <v>82.78</v>
      </c>
      <c r="F36" s="21">
        <v>88.27</v>
      </c>
      <c r="G36" s="22">
        <v>94.19</v>
      </c>
      <c r="H36" s="92">
        <v>200</v>
      </c>
      <c r="I36" s="22">
        <v>82.78</v>
      </c>
      <c r="J36" s="22">
        <v>83.48</v>
      </c>
      <c r="K36" s="22">
        <v>86.63</v>
      </c>
      <c r="L36" s="23">
        <v>88.98</v>
      </c>
      <c r="M36" s="22">
        <v>87.49</v>
      </c>
      <c r="N36" s="92">
        <v>200</v>
      </c>
      <c r="O36" s="22">
        <v>92.11</v>
      </c>
      <c r="P36" s="22">
        <v>99</v>
      </c>
      <c r="Q36" s="22">
        <v>93.6</v>
      </c>
      <c r="R36" s="23">
        <v>87.32</v>
      </c>
      <c r="S36" s="94">
        <v>200</v>
      </c>
      <c r="T36" s="23">
        <v>200</v>
      </c>
      <c r="U36" s="24">
        <v>200</v>
      </c>
    </row>
    <row r="37" spans="1:21" x14ac:dyDescent="0.3">
      <c r="A37" s="9">
        <f t="shared" si="1"/>
        <v>35</v>
      </c>
      <c r="B37" s="21" t="s">
        <v>298</v>
      </c>
      <c r="C37" s="24" t="s">
        <v>373</v>
      </c>
      <c r="D37" s="33">
        <v>128.47785714285715</v>
      </c>
      <c r="E37" s="20">
        <f t="shared" si="0"/>
        <v>83.88</v>
      </c>
      <c r="F37" s="21">
        <v>88.12</v>
      </c>
      <c r="G37" s="22">
        <v>90.57</v>
      </c>
      <c r="H37" s="22">
        <v>85.64</v>
      </c>
      <c r="I37" s="22">
        <v>83.88</v>
      </c>
      <c r="J37" s="92">
        <v>200</v>
      </c>
      <c r="K37" s="92">
        <v>200</v>
      </c>
      <c r="L37" s="94">
        <v>200</v>
      </c>
      <c r="M37" s="22">
        <v>88.33</v>
      </c>
      <c r="N37" s="22">
        <v>86.65</v>
      </c>
      <c r="O37" s="22">
        <v>85.64</v>
      </c>
      <c r="P37" s="22">
        <v>200</v>
      </c>
      <c r="Q37" s="22">
        <v>92.6</v>
      </c>
      <c r="R37" s="23">
        <v>200</v>
      </c>
      <c r="S37" s="23">
        <v>200</v>
      </c>
      <c r="T37" s="23">
        <v>200</v>
      </c>
      <c r="U37" s="24">
        <v>97.26</v>
      </c>
    </row>
    <row r="38" spans="1:21" ht="15" thickBot="1" x14ac:dyDescent="0.35">
      <c r="A38" s="16">
        <f t="shared" si="1"/>
        <v>36</v>
      </c>
      <c r="B38" s="14" t="s">
        <v>360</v>
      </c>
      <c r="C38" s="15" t="s">
        <v>11</v>
      </c>
      <c r="D38" s="17">
        <v>143.01285714285714</v>
      </c>
      <c r="E38" s="17">
        <f t="shared" si="0"/>
        <v>80.709999999999994</v>
      </c>
      <c r="F38" s="35">
        <v>86.59</v>
      </c>
      <c r="G38" s="38">
        <v>86.44</v>
      </c>
      <c r="H38" s="38">
        <v>90.67</v>
      </c>
      <c r="I38" s="101">
        <v>200</v>
      </c>
      <c r="J38" s="38">
        <v>85.07</v>
      </c>
      <c r="K38" s="38">
        <v>80.87</v>
      </c>
      <c r="L38" s="39">
        <v>80.709999999999994</v>
      </c>
      <c r="M38" s="38">
        <v>91.83</v>
      </c>
      <c r="N38" s="101">
        <v>200</v>
      </c>
      <c r="O38" s="101">
        <v>200</v>
      </c>
      <c r="P38" s="38">
        <v>200</v>
      </c>
      <c r="Q38" s="38">
        <v>200</v>
      </c>
      <c r="R38" s="39">
        <v>200</v>
      </c>
      <c r="S38" s="39">
        <v>200</v>
      </c>
      <c r="T38" s="39">
        <v>200</v>
      </c>
      <c r="U38" s="36">
        <v>200</v>
      </c>
    </row>
  </sheetData>
  <mergeCells count="1">
    <mergeCell ref="A1:U1"/>
  </mergeCells>
  <conditionalFormatting sqref="E3">
    <cfRule type="top10" dxfId="20" priority="4" bottom="1" rank="1"/>
  </conditionalFormatting>
  <conditionalFormatting sqref="F3:U30">
    <cfRule type="cellIs" dxfId="19" priority="1" operator="equal">
      <formula>LARGE($F3:$T3,2)</formula>
    </cfRule>
    <cfRule type="cellIs" dxfId="18" priority="2" operator="equal">
      <formula>LARGE($F3:$T3,3)</formula>
    </cfRule>
    <cfRule type="cellIs" dxfId="17" priority="3" operator="equal">
      <formula>LARGE($F3:$T3,1)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BD71-3FC7-445B-A71B-494B1528FFF9}">
  <sheetPr>
    <pageSetUpPr fitToPage="1"/>
  </sheetPr>
  <dimension ref="A1:R45"/>
  <sheetViews>
    <sheetView zoomScale="145" zoomScaleNormal="145" workbookViewId="0">
      <selection activeCell="A2" sqref="A1:R1048576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8" width="9.6640625" bestFit="1" customWidth="1"/>
  </cols>
  <sheetData>
    <row r="1" spans="1:18" ht="24" thickBot="1" x14ac:dyDescent="0.35">
      <c r="A1" s="151" t="s">
        <v>388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8" t="s">
        <v>120</v>
      </c>
    </row>
    <row r="3" spans="1:18" x14ac:dyDescent="0.3">
      <c r="A3" s="55">
        <v>1</v>
      </c>
      <c r="B3" s="12" t="s">
        <v>45</v>
      </c>
      <c r="C3" s="13" t="s">
        <v>6</v>
      </c>
      <c r="D3" s="20">
        <v>70.790909090909096</v>
      </c>
      <c r="E3" s="20">
        <f>MIN(F3:R3)</f>
        <v>67.2</v>
      </c>
      <c r="F3" s="12">
        <v>72</v>
      </c>
      <c r="G3" s="10">
        <v>69.7</v>
      </c>
      <c r="H3" s="10">
        <v>67.2</v>
      </c>
      <c r="I3" s="10">
        <v>70.099999999999994</v>
      </c>
      <c r="J3" s="10">
        <v>69.3</v>
      </c>
      <c r="K3" s="10">
        <v>69.400000000000006</v>
      </c>
      <c r="L3" s="10">
        <v>72</v>
      </c>
      <c r="M3" s="10">
        <v>72.5</v>
      </c>
      <c r="N3" s="10">
        <v>74</v>
      </c>
      <c r="O3" s="10">
        <v>69.400000000000006</v>
      </c>
      <c r="P3" s="10">
        <v>73.099999999999994</v>
      </c>
      <c r="Q3" s="10">
        <v>78.400000000000006</v>
      </c>
      <c r="R3" s="13">
        <v>200</v>
      </c>
    </row>
    <row r="4" spans="1:18" x14ac:dyDescent="0.3">
      <c r="A4" s="54">
        <v>2</v>
      </c>
      <c r="B4" s="21" t="s">
        <v>49</v>
      </c>
      <c r="C4" s="24" t="s">
        <v>7</v>
      </c>
      <c r="D4" s="20">
        <v>72.918181818181822</v>
      </c>
      <c r="E4" s="20">
        <f t="shared" ref="E4:E45" si="0">MIN(F4:R4)</f>
        <v>68.3</v>
      </c>
      <c r="F4" s="41">
        <v>76.7</v>
      </c>
      <c r="G4" s="34">
        <v>74.7</v>
      </c>
      <c r="H4" s="34">
        <v>74.099999999999994</v>
      </c>
      <c r="I4" s="34">
        <v>73.400000000000006</v>
      </c>
      <c r="J4" s="34">
        <v>71.599999999999994</v>
      </c>
      <c r="K4" s="34">
        <v>74.099999999999994</v>
      </c>
      <c r="L4" s="34">
        <v>200</v>
      </c>
      <c r="M4" s="34">
        <v>72.7</v>
      </c>
      <c r="N4" s="34">
        <v>68.3</v>
      </c>
      <c r="O4" s="34">
        <v>73.900000000000006</v>
      </c>
      <c r="P4" s="34">
        <v>75.400000000000006</v>
      </c>
      <c r="Q4" s="34">
        <v>74.400000000000006</v>
      </c>
      <c r="R4" s="42">
        <v>69.5</v>
      </c>
    </row>
    <row r="5" spans="1:18" x14ac:dyDescent="0.3">
      <c r="A5" s="59">
        <f>A4+1</f>
        <v>3</v>
      </c>
      <c r="B5" s="21" t="s">
        <v>41</v>
      </c>
      <c r="C5" s="24" t="s">
        <v>6</v>
      </c>
      <c r="D5" s="20">
        <v>74.336363636363643</v>
      </c>
      <c r="E5" s="20">
        <f t="shared" si="0"/>
        <v>70</v>
      </c>
      <c r="F5" s="41">
        <v>81.2</v>
      </c>
      <c r="G5" s="34">
        <v>200</v>
      </c>
      <c r="H5" s="34">
        <v>70</v>
      </c>
      <c r="I5" s="34">
        <v>200</v>
      </c>
      <c r="J5" s="34">
        <v>71.8</v>
      </c>
      <c r="K5" s="34">
        <v>79.099999999999994</v>
      </c>
      <c r="L5" s="34">
        <v>77.400000000000006</v>
      </c>
      <c r="M5" s="34">
        <v>70.5</v>
      </c>
      <c r="N5" s="34">
        <v>71.400000000000006</v>
      </c>
      <c r="O5" s="34">
        <v>71.400000000000006</v>
      </c>
      <c r="P5" s="34">
        <v>72.3</v>
      </c>
      <c r="Q5" s="34">
        <v>79.5</v>
      </c>
      <c r="R5" s="42">
        <v>73.099999999999994</v>
      </c>
    </row>
    <row r="6" spans="1:18" x14ac:dyDescent="0.3">
      <c r="A6" s="40">
        <f t="shared" ref="A6:A45" si="1">A5+1</f>
        <v>4</v>
      </c>
      <c r="B6" s="21" t="s">
        <v>249</v>
      </c>
      <c r="C6" s="24" t="s">
        <v>10</v>
      </c>
      <c r="D6" s="20">
        <v>74.954545454545453</v>
      </c>
      <c r="E6" s="20">
        <f t="shared" si="0"/>
        <v>70.900000000000006</v>
      </c>
      <c r="F6" s="41">
        <v>72.3</v>
      </c>
      <c r="G6" s="34">
        <v>73.3</v>
      </c>
      <c r="H6" s="34">
        <v>75.3</v>
      </c>
      <c r="I6" s="34">
        <v>70.900000000000006</v>
      </c>
      <c r="J6" s="34">
        <v>73.5</v>
      </c>
      <c r="K6" s="34">
        <v>72.900000000000006</v>
      </c>
      <c r="L6" s="34">
        <v>74.7</v>
      </c>
      <c r="M6" s="34">
        <v>81.3</v>
      </c>
      <c r="N6" s="34">
        <v>75.2</v>
      </c>
      <c r="O6" s="34">
        <v>82.8</v>
      </c>
      <c r="P6" s="34">
        <v>76.3</v>
      </c>
      <c r="Q6" s="34">
        <v>78.8</v>
      </c>
      <c r="R6" s="42">
        <v>200</v>
      </c>
    </row>
    <row r="7" spans="1:18" x14ac:dyDescent="0.3">
      <c r="A7" s="9">
        <f t="shared" si="1"/>
        <v>5</v>
      </c>
      <c r="B7" s="21" t="s">
        <v>266</v>
      </c>
      <c r="C7" s="24" t="s">
        <v>10</v>
      </c>
      <c r="D7" s="20">
        <v>76.645454545454541</v>
      </c>
      <c r="E7" s="20">
        <f t="shared" si="0"/>
        <v>72</v>
      </c>
      <c r="F7" s="41">
        <v>76</v>
      </c>
      <c r="G7" s="34">
        <v>74.2</v>
      </c>
      <c r="H7" s="34">
        <v>78.400000000000006</v>
      </c>
      <c r="I7" s="34">
        <v>72</v>
      </c>
      <c r="J7" s="34">
        <v>80.599999999999994</v>
      </c>
      <c r="K7" s="34">
        <v>74.099999999999994</v>
      </c>
      <c r="L7" s="34">
        <v>78</v>
      </c>
      <c r="M7" s="34">
        <v>77.599999999999994</v>
      </c>
      <c r="N7" s="34">
        <v>79.599999999999994</v>
      </c>
      <c r="O7" s="34">
        <v>76.400000000000006</v>
      </c>
      <c r="P7" s="34">
        <v>200</v>
      </c>
      <c r="Q7" s="34">
        <v>79.7</v>
      </c>
      <c r="R7" s="42">
        <v>77.3</v>
      </c>
    </row>
    <row r="8" spans="1:18" x14ac:dyDescent="0.3">
      <c r="A8" s="9">
        <f t="shared" si="1"/>
        <v>6</v>
      </c>
      <c r="B8" s="21" t="s">
        <v>40</v>
      </c>
      <c r="C8" s="24" t="s">
        <v>12</v>
      </c>
      <c r="D8" s="20">
        <v>77.654545454545456</v>
      </c>
      <c r="E8" s="20">
        <f t="shared" si="0"/>
        <v>74.900000000000006</v>
      </c>
      <c r="F8" s="41">
        <v>79.400000000000006</v>
      </c>
      <c r="G8" s="34">
        <v>200</v>
      </c>
      <c r="H8" s="34">
        <v>74.900000000000006</v>
      </c>
      <c r="I8" s="34">
        <v>76.599999999999994</v>
      </c>
      <c r="J8" s="34">
        <v>77.3</v>
      </c>
      <c r="K8" s="34">
        <v>78.400000000000006</v>
      </c>
      <c r="L8" s="34">
        <v>78.400000000000006</v>
      </c>
      <c r="M8" s="34">
        <v>77.599999999999994</v>
      </c>
      <c r="N8" s="34">
        <v>76.5</v>
      </c>
      <c r="O8" s="34">
        <v>77.8</v>
      </c>
      <c r="P8" s="34">
        <v>80</v>
      </c>
      <c r="Q8" s="34">
        <v>81</v>
      </c>
      <c r="R8" s="42">
        <v>78.900000000000006</v>
      </c>
    </row>
    <row r="9" spans="1:18" x14ac:dyDescent="0.3">
      <c r="A9" s="9">
        <f t="shared" si="1"/>
        <v>7</v>
      </c>
      <c r="B9" s="21" t="s">
        <v>250</v>
      </c>
      <c r="C9" s="24" t="s">
        <v>32</v>
      </c>
      <c r="D9" s="20">
        <v>79.127272727272725</v>
      </c>
      <c r="E9" s="20">
        <f t="shared" si="0"/>
        <v>75.3</v>
      </c>
      <c r="F9" s="41">
        <v>84.4</v>
      </c>
      <c r="G9" s="34">
        <v>83</v>
      </c>
      <c r="H9" s="34">
        <v>76.599999999999994</v>
      </c>
      <c r="I9" s="34">
        <v>75.7</v>
      </c>
      <c r="J9" s="34">
        <v>75.400000000000006</v>
      </c>
      <c r="K9" s="34">
        <v>85.6</v>
      </c>
      <c r="L9" s="34">
        <v>75.3</v>
      </c>
      <c r="M9" s="34">
        <v>76</v>
      </c>
      <c r="N9" s="34">
        <v>84.8</v>
      </c>
      <c r="O9" s="34">
        <v>79.099999999999994</v>
      </c>
      <c r="P9" s="34">
        <v>79</v>
      </c>
      <c r="Q9" s="34">
        <v>78.8</v>
      </c>
      <c r="R9" s="42">
        <v>84.9</v>
      </c>
    </row>
    <row r="10" spans="1:18" x14ac:dyDescent="0.3">
      <c r="A10" s="9">
        <f t="shared" si="1"/>
        <v>8</v>
      </c>
      <c r="B10" s="21" t="s">
        <v>57</v>
      </c>
      <c r="C10" s="24" t="s">
        <v>7</v>
      </c>
      <c r="D10" s="20">
        <v>80.645454545454541</v>
      </c>
      <c r="E10" s="20">
        <f t="shared" si="0"/>
        <v>75.5</v>
      </c>
      <c r="F10" s="41">
        <v>75.5</v>
      </c>
      <c r="G10" s="34">
        <v>92.2</v>
      </c>
      <c r="H10" s="34">
        <v>200</v>
      </c>
      <c r="I10" s="34">
        <v>77.400000000000006</v>
      </c>
      <c r="J10" s="34">
        <v>77.099999999999994</v>
      </c>
      <c r="K10" s="34">
        <v>200</v>
      </c>
      <c r="L10" s="34">
        <v>81.599999999999994</v>
      </c>
      <c r="M10" s="34">
        <v>78.3</v>
      </c>
      <c r="N10" s="34">
        <v>76.5</v>
      </c>
      <c r="O10" s="34">
        <v>78.7</v>
      </c>
      <c r="P10" s="34">
        <v>80.5</v>
      </c>
      <c r="Q10" s="34">
        <v>81.5</v>
      </c>
      <c r="R10" s="42">
        <v>84.6</v>
      </c>
    </row>
    <row r="11" spans="1:18" x14ac:dyDescent="0.3">
      <c r="A11" s="9">
        <f t="shared" si="1"/>
        <v>9</v>
      </c>
      <c r="B11" s="21" t="s">
        <v>251</v>
      </c>
      <c r="C11" s="24" t="s">
        <v>402</v>
      </c>
      <c r="D11" s="20">
        <v>81.554545454545462</v>
      </c>
      <c r="E11" s="20">
        <f t="shared" si="0"/>
        <v>74.8</v>
      </c>
      <c r="F11" s="41">
        <v>86.2</v>
      </c>
      <c r="G11" s="34">
        <v>89.8</v>
      </c>
      <c r="H11" s="34">
        <v>96.4</v>
      </c>
      <c r="I11" s="34">
        <v>74.8</v>
      </c>
      <c r="J11" s="34">
        <v>200</v>
      </c>
      <c r="K11" s="34">
        <v>88.9</v>
      </c>
      <c r="L11" s="34" t="s">
        <v>268</v>
      </c>
      <c r="M11" s="34">
        <v>81.5</v>
      </c>
      <c r="N11" s="34">
        <v>80.2</v>
      </c>
      <c r="O11" s="34">
        <v>79.099999999999994</v>
      </c>
      <c r="P11" s="34">
        <v>79.8</v>
      </c>
      <c r="Q11" s="34">
        <v>81.599999999999994</v>
      </c>
      <c r="R11" s="42">
        <v>79.599999999999994</v>
      </c>
    </row>
    <row r="12" spans="1:18" x14ac:dyDescent="0.3">
      <c r="A12" s="9">
        <f t="shared" si="1"/>
        <v>10</v>
      </c>
      <c r="B12" s="21" t="s">
        <v>267</v>
      </c>
      <c r="C12" s="24" t="s">
        <v>32</v>
      </c>
      <c r="D12" s="20">
        <v>81.981818181818184</v>
      </c>
      <c r="E12" s="20">
        <f t="shared" si="0"/>
        <v>79.5</v>
      </c>
      <c r="F12" s="41">
        <v>200</v>
      </c>
      <c r="G12" s="34">
        <v>82.5</v>
      </c>
      <c r="H12" s="34">
        <v>80.3</v>
      </c>
      <c r="I12" s="34">
        <v>80.599999999999994</v>
      </c>
      <c r="J12" s="34">
        <v>79.599999999999994</v>
      </c>
      <c r="K12" s="34">
        <v>200</v>
      </c>
      <c r="L12" s="34">
        <v>81</v>
      </c>
      <c r="M12" s="34">
        <v>79.5</v>
      </c>
      <c r="N12" s="34">
        <v>81</v>
      </c>
      <c r="O12" s="34">
        <v>82.4</v>
      </c>
      <c r="P12" s="34">
        <v>82.8</v>
      </c>
      <c r="Q12" s="34">
        <v>82.8</v>
      </c>
      <c r="R12" s="42">
        <v>81.400000000000006</v>
      </c>
    </row>
    <row r="13" spans="1:18" x14ac:dyDescent="0.3">
      <c r="A13" s="9">
        <f t="shared" si="1"/>
        <v>11</v>
      </c>
      <c r="B13" s="21" t="s">
        <v>354</v>
      </c>
      <c r="C13" s="24" t="s">
        <v>31</v>
      </c>
      <c r="D13" s="20">
        <v>83.8</v>
      </c>
      <c r="E13" s="20">
        <f t="shared" si="0"/>
        <v>77.599999999999994</v>
      </c>
      <c r="F13" s="41">
        <v>84.7</v>
      </c>
      <c r="G13" s="34">
        <v>200</v>
      </c>
      <c r="H13" s="34">
        <v>82.8</v>
      </c>
      <c r="I13" s="34">
        <v>200</v>
      </c>
      <c r="J13" s="34">
        <v>91.2</v>
      </c>
      <c r="K13" s="34">
        <v>200</v>
      </c>
      <c r="L13" s="34">
        <v>82.9</v>
      </c>
      <c r="M13" s="34">
        <v>85.5</v>
      </c>
      <c r="N13" s="34">
        <v>82.4</v>
      </c>
      <c r="O13" s="34">
        <v>80</v>
      </c>
      <c r="P13" s="34">
        <v>81.900000000000006</v>
      </c>
      <c r="Q13" s="34">
        <v>80.599999999999994</v>
      </c>
      <c r="R13" s="42">
        <v>77.599999999999994</v>
      </c>
    </row>
    <row r="14" spans="1:18" x14ac:dyDescent="0.3">
      <c r="A14" s="9">
        <f t="shared" si="1"/>
        <v>12</v>
      </c>
      <c r="B14" s="21" t="s">
        <v>252</v>
      </c>
      <c r="C14" s="24" t="s">
        <v>30</v>
      </c>
      <c r="D14" s="20">
        <v>84.036363636363632</v>
      </c>
      <c r="E14" s="20">
        <f t="shared" si="0"/>
        <v>82.8</v>
      </c>
      <c r="F14" s="41">
        <v>84.7</v>
      </c>
      <c r="G14" s="34">
        <v>84.2</v>
      </c>
      <c r="H14" s="34">
        <v>86.1</v>
      </c>
      <c r="I14" s="34">
        <v>88.1</v>
      </c>
      <c r="J14" s="34">
        <v>82.8</v>
      </c>
      <c r="K14" s="34">
        <v>83</v>
      </c>
      <c r="L14" s="34">
        <v>94.1</v>
      </c>
      <c r="M14" s="34">
        <v>83.5</v>
      </c>
      <c r="N14" s="34">
        <v>87.2</v>
      </c>
      <c r="O14" s="34">
        <v>84.6</v>
      </c>
      <c r="P14" s="34">
        <v>83</v>
      </c>
      <c r="Q14" s="34">
        <v>84.9</v>
      </c>
      <c r="R14" s="42">
        <v>93.1</v>
      </c>
    </row>
    <row r="15" spans="1:18" x14ac:dyDescent="0.3">
      <c r="A15" s="9">
        <f t="shared" si="1"/>
        <v>13</v>
      </c>
      <c r="B15" s="21" t="s">
        <v>335</v>
      </c>
      <c r="C15" s="24" t="s">
        <v>32</v>
      </c>
      <c r="D15" s="20">
        <v>84.436363636363637</v>
      </c>
      <c r="E15" s="20">
        <f t="shared" si="0"/>
        <v>78.099999999999994</v>
      </c>
      <c r="F15" s="41">
        <v>85.6</v>
      </c>
      <c r="G15" s="34">
        <v>84.8</v>
      </c>
      <c r="H15" s="34">
        <v>78.3</v>
      </c>
      <c r="I15" s="34">
        <v>78.099999999999994</v>
      </c>
      <c r="J15" s="34">
        <v>80.099999999999994</v>
      </c>
      <c r="K15" s="34">
        <v>79.2</v>
      </c>
      <c r="L15" s="34">
        <v>83.3</v>
      </c>
      <c r="M15" s="34">
        <v>82.4</v>
      </c>
      <c r="N15" s="34">
        <v>200</v>
      </c>
      <c r="O15" s="34">
        <v>87.8</v>
      </c>
      <c r="P15" s="34">
        <v>87.4</v>
      </c>
      <c r="Q15" s="34">
        <v>87.5</v>
      </c>
      <c r="R15" s="42">
        <v>90.2</v>
      </c>
    </row>
    <row r="16" spans="1:18" x14ac:dyDescent="0.3">
      <c r="A16" s="9">
        <f t="shared" si="1"/>
        <v>14</v>
      </c>
      <c r="B16" s="21" t="s">
        <v>158</v>
      </c>
      <c r="C16" s="24" t="s">
        <v>33</v>
      </c>
      <c r="D16" s="20">
        <v>84.654545454545456</v>
      </c>
      <c r="E16" s="20">
        <f t="shared" si="0"/>
        <v>81</v>
      </c>
      <c r="F16" s="41">
        <v>82.3</v>
      </c>
      <c r="G16" s="34">
        <v>90.4</v>
      </c>
      <c r="H16" s="34">
        <v>88.3</v>
      </c>
      <c r="I16" s="34">
        <v>90</v>
      </c>
      <c r="J16" s="34">
        <v>81.400000000000006</v>
      </c>
      <c r="K16" s="34">
        <v>81</v>
      </c>
      <c r="L16" s="34">
        <v>88</v>
      </c>
      <c r="M16" s="34">
        <v>200</v>
      </c>
      <c r="N16" s="34">
        <v>82</v>
      </c>
      <c r="O16" s="34">
        <v>82.4</v>
      </c>
      <c r="P16" s="34">
        <v>83.3</v>
      </c>
      <c r="Q16" s="34">
        <v>95.4</v>
      </c>
      <c r="R16" s="42">
        <v>84.2</v>
      </c>
    </row>
    <row r="17" spans="1:18" x14ac:dyDescent="0.3">
      <c r="A17" s="9">
        <f t="shared" si="1"/>
        <v>15</v>
      </c>
      <c r="B17" s="21" t="s">
        <v>214</v>
      </c>
      <c r="C17" s="24" t="s">
        <v>11</v>
      </c>
      <c r="D17" s="20">
        <v>84.75454545454545</v>
      </c>
      <c r="E17" s="20">
        <f t="shared" si="0"/>
        <v>78.5</v>
      </c>
      <c r="F17" s="41">
        <v>85.1</v>
      </c>
      <c r="G17" s="34">
        <v>81.5</v>
      </c>
      <c r="H17" s="34">
        <v>83.6</v>
      </c>
      <c r="I17" s="34">
        <v>91.6</v>
      </c>
      <c r="J17" s="34">
        <v>82.4</v>
      </c>
      <c r="K17" s="34">
        <v>78.5</v>
      </c>
      <c r="L17" s="34">
        <v>91.9</v>
      </c>
      <c r="M17" s="34">
        <v>88.4</v>
      </c>
      <c r="N17" s="34">
        <v>85.7</v>
      </c>
      <c r="O17" s="34">
        <v>83.7</v>
      </c>
      <c r="P17" s="34">
        <v>89.9</v>
      </c>
      <c r="Q17" s="34">
        <v>85.9</v>
      </c>
      <c r="R17" s="42">
        <v>89.5</v>
      </c>
    </row>
    <row r="18" spans="1:18" x14ac:dyDescent="0.3">
      <c r="A18" s="9">
        <f t="shared" si="1"/>
        <v>16</v>
      </c>
      <c r="B18" s="21" t="s">
        <v>54</v>
      </c>
      <c r="C18" s="24" t="s">
        <v>30</v>
      </c>
      <c r="D18" s="20">
        <v>84.809090909090912</v>
      </c>
      <c r="E18" s="20">
        <f t="shared" si="0"/>
        <v>80.7</v>
      </c>
      <c r="F18" s="41">
        <v>88.9</v>
      </c>
      <c r="G18" s="34">
        <v>81.8</v>
      </c>
      <c r="H18" s="34">
        <v>81.5</v>
      </c>
      <c r="I18" s="34">
        <v>85.9</v>
      </c>
      <c r="J18" s="34">
        <v>83.1</v>
      </c>
      <c r="K18" s="34">
        <v>89.7</v>
      </c>
      <c r="L18" s="34">
        <v>83.6</v>
      </c>
      <c r="M18" s="34">
        <v>200</v>
      </c>
      <c r="N18" s="34">
        <v>82</v>
      </c>
      <c r="O18" s="34">
        <v>95.9</v>
      </c>
      <c r="P18" s="34">
        <v>200</v>
      </c>
      <c r="Q18" s="34">
        <v>96.1</v>
      </c>
      <c r="R18" s="42">
        <v>80.7</v>
      </c>
    </row>
    <row r="19" spans="1:18" x14ac:dyDescent="0.3">
      <c r="A19" s="9">
        <f t="shared" si="1"/>
        <v>17</v>
      </c>
      <c r="B19" s="21" t="s">
        <v>209</v>
      </c>
      <c r="C19" s="24" t="s">
        <v>12</v>
      </c>
      <c r="D19" s="20">
        <v>86.399999999999991</v>
      </c>
      <c r="E19" s="20">
        <f t="shared" si="0"/>
        <v>80.2</v>
      </c>
      <c r="F19" s="41">
        <v>88.4</v>
      </c>
      <c r="G19" s="34">
        <v>82.6</v>
      </c>
      <c r="H19" s="34">
        <v>84.4</v>
      </c>
      <c r="I19" s="34">
        <v>82.5</v>
      </c>
      <c r="J19" s="34">
        <v>81.900000000000006</v>
      </c>
      <c r="K19" s="34">
        <v>80.2</v>
      </c>
      <c r="L19" s="34">
        <v>84.9</v>
      </c>
      <c r="M19" s="34">
        <v>88</v>
      </c>
      <c r="N19" s="34">
        <v>200</v>
      </c>
      <c r="O19" s="34">
        <v>86.8</v>
      </c>
      <c r="P19" s="34">
        <v>86.9</v>
      </c>
      <c r="Q19" s="34">
        <v>88.8</v>
      </c>
      <c r="R19" s="42">
        <v>91.1</v>
      </c>
    </row>
    <row r="20" spans="1:18" x14ac:dyDescent="0.3">
      <c r="A20" s="9">
        <f t="shared" si="1"/>
        <v>18</v>
      </c>
      <c r="B20" s="21" t="s">
        <v>59</v>
      </c>
      <c r="C20" s="24" t="s">
        <v>6</v>
      </c>
      <c r="D20" s="20">
        <v>86.581818181818178</v>
      </c>
      <c r="E20" s="20">
        <f t="shared" si="0"/>
        <v>72.099999999999994</v>
      </c>
      <c r="F20" s="41">
        <v>200</v>
      </c>
      <c r="G20" s="34">
        <v>73.599999999999994</v>
      </c>
      <c r="H20" s="34">
        <v>73.5</v>
      </c>
      <c r="I20" s="34">
        <v>200</v>
      </c>
      <c r="J20" s="34">
        <v>72.099999999999994</v>
      </c>
      <c r="K20" s="34">
        <v>86.1</v>
      </c>
      <c r="L20" s="34">
        <v>200</v>
      </c>
      <c r="M20" s="34">
        <v>90.9</v>
      </c>
      <c r="N20" s="34">
        <v>78</v>
      </c>
      <c r="O20" s="34">
        <v>200</v>
      </c>
      <c r="P20" s="34">
        <v>75.099999999999994</v>
      </c>
      <c r="Q20" s="34">
        <v>76.099999999999994</v>
      </c>
      <c r="R20" s="42">
        <v>84.2</v>
      </c>
    </row>
    <row r="21" spans="1:18" x14ac:dyDescent="0.3">
      <c r="A21" s="9">
        <f t="shared" si="1"/>
        <v>19</v>
      </c>
      <c r="B21" s="21" t="s">
        <v>56</v>
      </c>
      <c r="C21" s="24" t="s">
        <v>10</v>
      </c>
      <c r="D21" s="20">
        <v>87.781818181818181</v>
      </c>
      <c r="E21" s="20">
        <f t="shared" si="0"/>
        <v>72.2</v>
      </c>
      <c r="F21" s="41">
        <v>200</v>
      </c>
      <c r="G21" s="34">
        <v>74.5</v>
      </c>
      <c r="H21" s="34">
        <v>75.7</v>
      </c>
      <c r="I21" s="34">
        <v>76.5</v>
      </c>
      <c r="J21" s="34">
        <v>74.099999999999994</v>
      </c>
      <c r="K21" s="34">
        <v>73.5</v>
      </c>
      <c r="L21" s="34">
        <v>72.2</v>
      </c>
      <c r="M21" s="34">
        <v>74.099999999999994</v>
      </c>
      <c r="N21" s="34">
        <v>76.8</v>
      </c>
      <c r="O21" s="34">
        <v>78.2</v>
      </c>
      <c r="P21" s="34">
        <v>78.7</v>
      </c>
      <c r="Q21" s="34">
        <v>81.5</v>
      </c>
      <c r="R21" s="42">
        <v>200</v>
      </c>
    </row>
    <row r="22" spans="1:18" x14ac:dyDescent="0.3">
      <c r="A22" s="9">
        <f t="shared" si="1"/>
        <v>20</v>
      </c>
      <c r="B22" s="21" t="s">
        <v>253</v>
      </c>
      <c r="C22" s="24" t="s">
        <v>30</v>
      </c>
      <c r="D22" s="20">
        <v>87.945454545454538</v>
      </c>
      <c r="E22" s="20">
        <f t="shared" si="0"/>
        <v>74.7</v>
      </c>
      <c r="F22" s="41">
        <v>86.7</v>
      </c>
      <c r="G22" s="34">
        <v>88.7</v>
      </c>
      <c r="H22" s="34">
        <v>90.8</v>
      </c>
      <c r="I22" s="34">
        <v>81.099999999999994</v>
      </c>
      <c r="J22" s="34">
        <v>88.9</v>
      </c>
      <c r="K22" s="34">
        <v>74.7</v>
      </c>
      <c r="L22" s="34">
        <v>200</v>
      </c>
      <c r="M22" s="34">
        <v>74.900000000000006</v>
      </c>
      <c r="N22" s="34">
        <v>94.3</v>
      </c>
      <c r="O22" s="34">
        <v>85.7</v>
      </c>
      <c r="P22" s="34">
        <v>90</v>
      </c>
      <c r="Q22" s="34">
        <v>200</v>
      </c>
      <c r="R22" s="42">
        <v>91.7</v>
      </c>
    </row>
    <row r="23" spans="1:18" x14ac:dyDescent="0.3">
      <c r="A23" s="9">
        <f t="shared" si="1"/>
        <v>21</v>
      </c>
      <c r="B23" s="21" t="s">
        <v>254</v>
      </c>
      <c r="C23" s="24" t="s">
        <v>37</v>
      </c>
      <c r="D23" s="20">
        <v>89.227272727272734</v>
      </c>
      <c r="E23" s="20">
        <f t="shared" si="0"/>
        <v>81.3</v>
      </c>
      <c r="F23" s="41">
        <v>89.8</v>
      </c>
      <c r="G23" s="34">
        <v>90.1</v>
      </c>
      <c r="H23" s="34">
        <v>95.9</v>
      </c>
      <c r="I23" s="34">
        <v>85</v>
      </c>
      <c r="J23" s="34">
        <v>84</v>
      </c>
      <c r="K23" s="34">
        <v>88.2</v>
      </c>
      <c r="L23" s="34">
        <v>81.3</v>
      </c>
      <c r="M23" s="34">
        <v>200</v>
      </c>
      <c r="N23" s="34">
        <v>200</v>
      </c>
      <c r="O23" s="34">
        <v>88.1</v>
      </c>
      <c r="P23" s="34">
        <v>88.3</v>
      </c>
      <c r="Q23" s="34">
        <v>91.9</v>
      </c>
      <c r="R23" s="42">
        <v>98.2</v>
      </c>
    </row>
    <row r="24" spans="1:18" x14ac:dyDescent="0.3">
      <c r="A24" s="9">
        <f t="shared" si="1"/>
        <v>22</v>
      </c>
      <c r="B24" s="21" t="s">
        <v>413</v>
      </c>
      <c r="C24" s="24" t="s">
        <v>38</v>
      </c>
      <c r="D24" s="20">
        <v>90.318181818181813</v>
      </c>
      <c r="E24" s="20">
        <f t="shared" si="0"/>
        <v>83.4</v>
      </c>
      <c r="F24" s="41">
        <v>94.5</v>
      </c>
      <c r="G24" s="34">
        <v>85.7</v>
      </c>
      <c r="H24" s="34">
        <v>95</v>
      </c>
      <c r="I24" s="34">
        <v>88.6</v>
      </c>
      <c r="J24" s="34">
        <v>99.1</v>
      </c>
      <c r="K24" s="34">
        <v>84.8</v>
      </c>
      <c r="L24" s="34">
        <v>200</v>
      </c>
      <c r="M24" s="34">
        <v>85.4</v>
      </c>
      <c r="N24" s="34">
        <v>86.1</v>
      </c>
      <c r="O24" s="34">
        <v>86.1</v>
      </c>
      <c r="P24" s="34">
        <v>200</v>
      </c>
      <c r="Q24" s="34">
        <v>83.4</v>
      </c>
      <c r="R24" s="42">
        <v>200</v>
      </c>
    </row>
    <row r="25" spans="1:18" x14ac:dyDescent="0.3">
      <c r="A25" s="9">
        <f t="shared" si="1"/>
        <v>23</v>
      </c>
      <c r="B25" s="21" t="s">
        <v>255</v>
      </c>
      <c r="C25" s="24" t="s">
        <v>373</v>
      </c>
      <c r="D25" s="20">
        <v>91.063636363636363</v>
      </c>
      <c r="E25" s="20">
        <f t="shared" si="0"/>
        <v>86.6</v>
      </c>
      <c r="F25" s="41">
        <v>93</v>
      </c>
      <c r="G25" s="34">
        <v>97.4</v>
      </c>
      <c r="H25" s="34">
        <v>86.9</v>
      </c>
      <c r="I25" s="34">
        <v>88.1</v>
      </c>
      <c r="J25" s="34">
        <v>86.6</v>
      </c>
      <c r="K25" s="34">
        <v>90.6</v>
      </c>
      <c r="L25" s="34">
        <v>88</v>
      </c>
      <c r="M25" s="34">
        <v>96.4</v>
      </c>
      <c r="N25" s="34">
        <v>200</v>
      </c>
      <c r="O25" s="34">
        <v>91</v>
      </c>
      <c r="P25" s="34">
        <v>90.5</v>
      </c>
      <c r="Q25" s="34">
        <v>89.1</v>
      </c>
      <c r="R25" s="42">
        <v>87.8</v>
      </c>
    </row>
    <row r="26" spans="1:18" x14ac:dyDescent="0.3">
      <c r="A26" s="9">
        <f t="shared" si="1"/>
        <v>24</v>
      </c>
      <c r="B26" s="21" t="s">
        <v>256</v>
      </c>
      <c r="C26" s="24" t="s">
        <v>11</v>
      </c>
      <c r="D26" s="20">
        <v>91.327272727272728</v>
      </c>
      <c r="E26" s="20">
        <f t="shared" si="0"/>
        <v>83.6</v>
      </c>
      <c r="F26" s="41">
        <v>200</v>
      </c>
      <c r="G26" s="34">
        <v>87</v>
      </c>
      <c r="H26" s="34">
        <v>97.5</v>
      </c>
      <c r="I26" s="34">
        <v>83.6</v>
      </c>
      <c r="J26" s="34">
        <v>84</v>
      </c>
      <c r="K26" s="34">
        <v>94.3</v>
      </c>
      <c r="L26" s="34">
        <v>99.3</v>
      </c>
      <c r="M26" s="34">
        <v>97</v>
      </c>
      <c r="N26" s="34">
        <v>88.1</v>
      </c>
      <c r="O26" s="34">
        <v>92.4</v>
      </c>
      <c r="P26" s="34">
        <v>90.5</v>
      </c>
      <c r="Q26" s="34">
        <v>94.4</v>
      </c>
      <c r="R26" s="42">
        <v>86.4</v>
      </c>
    </row>
    <row r="27" spans="1:18" x14ac:dyDescent="0.3">
      <c r="A27" s="9">
        <f t="shared" si="1"/>
        <v>25</v>
      </c>
      <c r="B27" s="21" t="s">
        <v>182</v>
      </c>
      <c r="C27" s="24" t="s">
        <v>7</v>
      </c>
      <c r="D27" s="20">
        <v>91.88181818181819</v>
      </c>
      <c r="E27" s="20">
        <f t="shared" si="0"/>
        <v>74.599999999999994</v>
      </c>
      <c r="F27" s="41">
        <v>84.3</v>
      </c>
      <c r="G27" s="34">
        <v>80.8</v>
      </c>
      <c r="H27" s="34">
        <v>76.400000000000006</v>
      </c>
      <c r="I27" s="34">
        <v>74.599999999999994</v>
      </c>
      <c r="J27" s="34">
        <v>74.900000000000006</v>
      </c>
      <c r="K27" s="34">
        <v>103.1</v>
      </c>
      <c r="L27" s="34">
        <v>95.6</v>
      </c>
      <c r="M27" s="34">
        <v>106.4</v>
      </c>
      <c r="N27" s="34">
        <v>200</v>
      </c>
      <c r="O27" s="34">
        <v>200</v>
      </c>
      <c r="P27" s="34">
        <v>200</v>
      </c>
      <c r="Q27" s="34">
        <v>84.2</v>
      </c>
      <c r="R27" s="42">
        <v>80.599999999999994</v>
      </c>
    </row>
    <row r="28" spans="1:18" x14ac:dyDescent="0.3">
      <c r="A28" s="9">
        <f t="shared" si="1"/>
        <v>26</v>
      </c>
      <c r="B28" s="21" t="s">
        <v>257</v>
      </c>
      <c r="C28" s="24" t="s">
        <v>37</v>
      </c>
      <c r="D28" s="20">
        <v>92.781818181818181</v>
      </c>
      <c r="E28" s="20">
        <f t="shared" si="0"/>
        <v>80</v>
      </c>
      <c r="F28" s="41">
        <v>89.4</v>
      </c>
      <c r="G28" s="34">
        <v>88.1</v>
      </c>
      <c r="H28" s="34">
        <v>200</v>
      </c>
      <c r="I28" s="34">
        <v>95.6</v>
      </c>
      <c r="J28" s="34">
        <v>86</v>
      </c>
      <c r="K28" s="34">
        <v>80</v>
      </c>
      <c r="L28" s="34">
        <v>87.8</v>
      </c>
      <c r="M28" s="34">
        <v>87.1</v>
      </c>
      <c r="N28" s="34">
        <v>90.3</v>
      </c>
      <c r="O28" s="34">
        <v>200</v>
      </c>
      <c r="P28" s="34">
        <v>94.1</v>
      </c>
      <c r="Q28" s="34">
        <v>91.1</v>
      </c>
      <c r="R28" s="42">
        <v>89.1</v>
      </c>
    </row>
    <row r="29" spans="1:18" x14ac:dyDescent="0.3">
      <c r="A29" s="9">
        <f t="shared" si="1"/>
        <v>27</v>
      </c>
      <c r="B29" s="21" t="s">
        <v>258</v>
      </c>
      <c r="C29" s="24" t="s">
        <v>33</v>
      </c>
      <c r="D29" s="20">
        <v>95.24545454545455</v>
      </c>
      <c r="E29" s="20">
        <f t="shared" si="0"/>
        <v>88.6</v>
      </c>
      <c r="F29" s="41">
        <v>96.1</v>
      </c>
      <c r="G29" s="34">
        <v>200</v>
      </c>
      <c r="H29" s="34">
        <v>200</v>
      </c>
      <c r="I29" s="34">
        <v>94.3</v>
      </c>
      <c r="J29" s="34">
        <v>95</v>
      </c>
      <c r="K29" s="34">
        <v>112.8</v>
      </c>
      <c r="L29" s="34">
        <v>88.6</v>
      </c>
      <c r="M29" s="34">
        <v>95.5</v>
      </c>
      <c r="N29" s="34">
        <v>98.7</v>
      </c>
      <c r="O29" s="34">
        <v>97.8</v>
      </c>
      <c r="P29" s="34">
        <v>97.1</v>
      </c>
      <c r="Q29" s="34">
        <v>91.6</v>
      </c>
      <c r="R29" s="42">
        <v>91.6</v>
      </c>
    </row>
    <row r="30" spans="1:18" x14ac:dyDescent="0.3">
      <c r="A30" s="9">
        <f t="shared" si="1"/>
        <v>28</v>
      </c>
      <c r="B30" s="21" t="s">
        <v>259</v>
      </c>
      <c r="C30" s="24" t="s">
        <v>12</v>
      </c>
      <c r="D30" s="20">
        <v>95.945454545454552</v>
      </c>
      <c r="E30" s="20">
        <f t="shared" si="0"/>
        <v>80.7</v>
      </c>
      <c r="F30" s="41">
        <v>84.7</v>
      </c>
      <c r="G30" s="34">
        <v>80.7</v>
      </c>
      <c r="H30" s="34">
        <v>200</v>
      </c>
      <c r="I30" s="34">
        <v>200</v>
      </c>
      <c r="J30" s="34">
        <v>200</v>
      </c>
      <c r="K30" s="34">
        <v>88.7</v>
      </c>
      <c r="L30" s="34">
        <v>96.5</v>
      </c>
      <c r="M30" s="34">
        <v>100.3</v>
      </c>
      <c r="N30" s="34">
        <v>85</v>
      </c>
      <c r="O30" s="34">
        <v>82.5</v>
      </c>
      <c r="P30" s="34">
        <v>84</v>
      </c>
      <c r="Q30" s="34">
        <v>84.9</v>
      </c>
      <c r="R30" s="42">
        <v>92</v>
      </c>
    </row>
    <row r="31" spans="1:18" x14ac:dyDescent="0.3">
      <c r="A31" s="9">
        <f t="shared" si="1"/>
        <v>29</v>
      </c>
      <c r="B31" s="21" t="s">
        <v>317</v>
      </c>
      <c r="C31" s="24" t="s">
        <v>37</v>
      </c>
      <c r="D31" s="20">
        <v>96.154545454545456</v>
      </c>
      <c r="E31" s="20">
        <f t="shared" si="0"/>
        <v>82.1</v>
      </c>
      <c r="F31" s="41">
        <v>87.5</v>
      </c>
      <c r="G31" s="34">
        <v>83.2</v>
      </c>
      <c r="H31" s="34">
        <v>83</v>
      </c>
      <c r="I31" s="34">
        <v>86.3</v>
      </c>
      <c r="J31" s="34">
        <v>82.1</v>
      </c>
      <c r="K31" s="34">
        <v>86.2</v>
      </c>
      <c r="L31" s="34">
        <v>90.1</v>
      </c>
      <c r="M31" s="34">
        <v>85.3</v>
      </c>
      <c r="N31" s="34">
        <v>84</v>
      </c>
      <c r="O31" s="34">
        <v>84.4</v>
      </c>
      <c r="P31" s="34">
        <v>90.5</v>
      </c>
      <c r="Q31" s="34">
        <v>200</v>
      </c>
      <c r="R31" s="42">
        <v>92.1</v>
      </c>
    </row>
    <row r="32" spans="1:18" x14ac:dyDescent="0.3">
      <c r="A32" s="9">
        <f t="shared" si="1"/>
        <v>30</v>
      </c>
      <c r="B32" s="21" t="s">
        <v>46</v>
      </c>
      <c r="C32" s="24" t="s">
        <v>6</v>
      </c>
      <c r="D32" s="20">
        <v>98.6</v>
      </c>
      <c r="E32" s="20">
        <f t="shared" si="0"/>
        <v>72</v>
      </c>
      <c r="F32" s="21">
        <v>74.3</v>
      </c>
      <c r="G32" s="22">
        <v>72</v>
      </c>
      <c r="H32" s="22">
        <v>79</v>
      </c>
      <c r="I32" s="92">
        <v>200</v>
      </c>
      <c r="J32" s="92">
        <v>200</v>
      </c>
      <c r="K32" s="22">
        <v>84.6</v>
      </c>
      <c r="L32" s="94">
        <v>200</v>
      </c>
      <c r="M32" s="22">
        <v>200</v>
      </c>
      <c r="N32" s="22">
        <v>86.1</v>
      </c>
      <c r="O32" s="22">
        <v>72.599999999999994</v>
      </c>
      <c r="P32" s="22">
        <v>74.400000000000006</v>
      </c>
      <c r="Q32" s="22">
        <v>200</v>
      </c>
      <c r="R32" s="24">
        <v>81.099999999999994</v>
      </c>
    </row>
    <row r="33" spans="1:18" x14ac:dyDescent="0.3">
      <c r="A33" s="9">
        <f t="shared" si="1"/>
        <v>31</v>
      </c>
      <c r="B33" s="21" t="s">
        <v>260</v>
      </c>
      <c r="C33" s="24" t="s">
        <v>9</v>
      </c>
      <c r="D33" s="20">
        <v>107.52727272727272</v>
      </c>
      <c r="E33" s="20">
        <f t="shared" si="0"/>
        <v>71.599999999999994</v>
      </c>
      <c r="F33" s="21">
        <v>93.2</v>
      </c>
      <c r="G33" s="22">
        <v>103.7</v>
      </c>
      <c r="H33" s="22">
        <v>91.1</v>
      </c>
      <c r="I33" s="22">
        <v>91.5</v>
      </c>
      <c r="J33" s="22">
        <v>99.2</v>
      </c>
      <c r="K33" s="92">
        <v>200</v>
      </c>
      <c r="L33" s="23">
        <v>71.599999999999994</v>
      </c>
      <c r="M33" s="22">
        <v>73.5</v>
      </c>
      <c r="N33" s="92">
        <v>200</v>
      </c>
      <c r="O33" s="92">
        <v>200</v>
      </c>
      <c r="P33" s="22">
        <v>102.1</v>
      </c>
      <c r="Q33" s="22">
        <v>106.8</v>
      </c>
      <c r="R33" s="24">
        <v>200</v>
      </c>
    </row>
    <row r="34" spans="1:18" x14ac:dyDescent="0.3">
      <c r="A34" s="9">
        <f t="shared" si="1"/>
        <v>32</v>
      </c>
      <c r="B34" s="21" t="s">
        <v>270</v>
      </c>
      <c r="C34" s="24" t="s">
        <v>373</v>
      </c>
      <c r="D34" s="20">
        <v>107.64545454545454</v>
      </c>
      <c r="E34" s="20">
        <f t="shared" si="0"/>
        <v>83.6</v>
      </c>
      <c r="F34" s="21">
        <v>89.3</v>
      </c>
      <c r="G34" s="92">
        <v>200</v>
      </c>
      <c r="H34" s="22">
        <v>83.7</v>
      </c>
      <c r="I34" s="22">
        <v>83.6</v>
      </c>
      <c r="J34" s="92">
        <v>200</v>
      </c>
      <c r="K34" s="22">
        <v>98.8</v>
      </c>
      <c r="L34" s="23">
        <v>97.6</v>
      </c>
      <c r="M34" s="22">
        <v>98.8</v>
      </c>
      <c r="N34" s="92">
        <v>200</v>
      </c>
      <c r="O34" s="22">
        <v>87.8</v>
      </c>
      <c r="P34" s="22">
        <v>90.7</v>
      </c>
      <c r="Q34" s="22">
        <v>88.2</v>
      </c>
      <c r="R34" s="24">
        <v>88</v>
      </c>
    </row>
    <row r="35" spans="1:18" x14ac:dyDescent="0.3">
      <c r="A35" s="9">
        <f t="shared" si="1"/>
        <v>33</v>
      </c>
      <c r="B35" s="21" t="s">
        <v>239</v>
      </c>
      <c r="C35" s="24" t="s">
        <v>31</v>
      </c>
      <c r="D35" s="20">
        <v>114.93636363636364</v>
      </c>
      <c r="E35" s="20">
        <f t="shared" si="0"/>
        <v>75</v>
      </c>
      <c r="F35" s="21">
        <v>78.8</v>
      </c>
      <c r="G35" s="22">
        <v>75</v>
      </c>
      <c r="H35" s="92">
        <v>200</v>
      </c>
      <c r="I35" s="92">
        <v>200</v>
      </c>
      <c r="J35" s="22">
        <v>81.2</v>
      </c>
      <c r="K35" s="22">
        <v>83.6</v>
      </c>
      <c r="L35" s="94">
        <v>200</v>
      </c>
      <c r="M35" s="22">
        <v>89.2</v>
      </c>
      <c r="N35" s="22">
        <v>95</v>
      </c>
      <c r="O35" s="22">
        <v>87.5</v>
      </c>
      <c r="P35" s="22">
        <v>80.400000000000006</v>
      </c>
      <c r="Q35" s="22">
        <v>200</v>
      </c>
      <c r="R35" s="24">
        <v>200</v>
      </c>
    </row>
    <row r="36" spans="1:18" x14ac:dyDescent="0.3">
      <c r="A36" s="9">
        <f t="shared" si="1"/>
        <v>34</v>
      </c>
      <c r="B36" s="21" t="s">
        <v>261</v>
      </c>
      <c r="C36" s="24" t="s">
        <v>8</v>
      </c>
      <c r="D36" s="20">
        <v>114.9909090909091</v>
      </c>
      <c r="E36" s="20">
        <f t="shared" si="0"/>
        <v>81.099999999999994</v>
      </c>
      <c r="F36" s="93">
        <v>200</v>
      </c>
      <c r="G36" s="92">
        <v>200</v>
      </c>
      <c r="H36" s="22">
        <v>83.3</v>
      </c>
      <c r="I36" s="22">
        <v>83.1</v>
      </c>
      <c r="J36" s="22">
        <v>85.6</v>
      </c>
      <c r="K36" s="22">
        <v>81.2</v>
      </c>
      <c r="L36" s="94">
        <v>200</v>
      </c>
      <c r="M36" s="22">
        <v>85.2</v>
      </c>
      <c r="N36" s="22">
        <v>200</v>
      </c>
      <c r="O36" s="22">
        <v>83.5</v>
      </c>
      <c r="P36" s="22">
        <v>200</v>
      </c>
      <c r="Q36" s="22">
        <v>81.099999999999994</v>
      </c>
      <c r="R36" s="24">
        <v>200</v>
      </c>
    </row>
    <row r="37" spans="1:18" x14ac:dyDescent="0.3">
      <c r="A37" s="9">
        <f t="shared" si="1"/>
        <v>35</v>
      </c>
      <c r="B37" s="21" t="s">
        <v>241</v>
      </c>
      <c r="C37" s="24" t="s">
        <v>402</v>
      </c>
      <c r="D37" s="20">
        <v>116.84545454545454</v>
      </c>
      <c r="E37" s="20">
        <f t="shared" si="0"/>
        <v>78.7</v>
      </c>
      <c r="F37" s="93">
        <v>200</v>
      </c>
      <c r="G37" s="22">
        <v>100.3</v>
      </c>
      <c r="H37" s="22">
        <v>94.7</v>
      </c>
      <c r="I37" s="22">
        <v>100.2</v>
      </c>
      <c r="J37" s="22">
        <v>96.8</v>
      </c>
      <c r="K37" s="22">
        <v>90.4</v>
      </c>
      <c r="L37" s="23">
        <v>79.2</v>
      </c>
      <c r="M37" s="22">
        <v>78.7</v>
      </c>
      <c r="N37" s="92">
        <v>200</v>
      </c>
      <c r="O37" s="22">
        <v>107.5</v>
      </c>
      <c r="P37" s="92">
        <v>200</v>
      </c>
      <c r="Q37" s="22">
        <v>98</v>
      </c>
      <c r="R37" s="24">
        <v>99.7</v>
      </c>
    </row>
    <row r="38" spans="1:18" x14ac:dyDescent="0.3">
      <c r="A38" s="9">
        <f t="shared" si="1"/>
        <v>36</v>
      </c>
      <c r="B38" s="21" t="s">
        <v>168</v>
      </c>
      <c r="C38" s="24" t="s">
        <v>33</v>
      </c>
      <c r="D38" s="20">
        <v>120.81818181818181</v>
      </c>
      <c r="E38" s="20">
        <f t="shared" si="0"/>
        <v>84.2</v>
      </c>
      <c r="F38" s="21">
        <v>94.2</v>
      </c>
      <c r="G38" s="22">
        <v>84.2</v>
      </c>
      <c r="H38" s="22">
        <v>91.4</v>
      </c>
      <c r="I38" s="92">
        <v>200</v>
      </c>
      <c r="J38" s="22">
        <v>88.6</v>
      </c>
      <c r="K38" s="92">
        <v>200</v>
      </c>
      <c r="L38" s="23">
        <v>92.3</v>
      </c>
      <c r="M38" s="22">
        <v>95.8</v>
      </c>
      <c r="N38" s="22">
        <v>86.8</v>
      </c>
      <c r="O38" s="22">
        <v>200</v>
      </c>
      <c r="P38" s="92">
        <v>200</v>
      </c>
      <c r="Q38" s="22">
        <v>200</v>
      </c>
      <c r="R38" s="24">
        <v>87.9</v>
      </c>
    </row>
    <row r="39" spans="1:18" x14ac:dyDescent="0.3">
      <c r="A39" s="9">
        <f t="shared" si="1"/>
        <v>37</v>
      </c>
      <c r="B39" s="21" t="s">
        <v>262</v>
      </c>
      <c r="C39" s="24" t="s">
        <v>38</v>
      </c>
      <c r="D39" s="20">
        <v>124.88181818181819</v>
      </c>
      <c r="E39" s="20">
        <f t="shared" si="0"/>
        <v>84.5</v>
      </c>
      <c r="F39" s="21">
        <v>88.5</v>
      </c>
      <c r="G39" s="92">
        <v>200</v>
      </c>
      <c r="H39" s="92">
        <v>200</v>
      </c>
      <c r="I39" s="92">
        <v>200</v>
      </c>
      <c r="J39" s="22">
        <v>92.5</v>
      </c>
      <c r="K39" s="22">
        <v>200</v>
      </c>
      <c r="L39" s="23">
        <v>100.4</v>
      </c>
      <c r="M39" s="22">
        <v>95.5</v>
      </c>
      <c r="N39" s="22">
        <v>102.4</v>
      </c>
      <c r="O39" s="22">
        <v>110.6</v>
      </c>
      <c r="P39" s="22">
        <v>92.4</v>
      </c>
      <c r="Q39" s="22">
        <v>200</v>
      </c>
      <c r="R39" s="24">
        <v>84.5</v>
      </c>
    </row>
    <row r="40" spans="1:18" x14ac:dyDescent="0.3">
      <c r="A40" s="9">
        <f t="shared" si="1"/>
        <v>38</v>
      </c>
      <c r="B40" s="21" t="s">
        <v>263</v>
      </c>
      <c r="C40" s="24" t="s">
        <v>38</v>
      </c>
      <c r="D40" s="20">
        <v>127</v>
      </c>
      <c r="E40" s="20">
        <f t="shared" si="0"/>
        <v>80</v>
      </c>
      <c r="F40" s="21">
        <v>88.3</v>
      </c>
      <c r="G40" s="92">
        <v>200</v>
      </c>
      <c r="H40" s="92">
        <v>200</v>
      </c>
      <c r="I40" s="22">
        <v>80</v>
      </c>
      <c r="J40" s="22">
        <v>88.7</v>
      </c>
      <c r="K40" s="22">
        <v>103.4</v>
      </c>
      <c r="L40" s="23">
        <v>99.4</v>
      </c>
      <c r="M40" s="92">
        <v>200</v>
      </c>
      <c r="N40" s="22">
        <v>200</v>
      </c>
      <c r="O40" s="22">
        <v>84.5</v>
      </c>
      <c r="P40" s="22">
        <v>200</v>
      </c>
      <c r="Q40" s="22">
        <v>200</v>
      </c>
      <c r="R40" s="24">
        <v>83.5</v>
      </c>
    </row>
    <row r="41" spans="1:18" x14ac:dyDescent="0.3">
      <c r="A41" s="9">
        <f t="shared" si="1"/>
        <v>39</v>
      </c>
      <c r="B41" s="21" t="s">
        <v>44</v>
      </c>
      <c r="C41" s="24" t="s">
        <v>13</v>
      </c>
      <c r="D41" s="20">
        <v>127.44545454545455</v>
      </c>
      <c r="E41" s="20">
        <f t="shared" si="0"/>
        <v>80.7</v>
      </c>
      <c r="F41" s="93">
        <v>200</v>
      </c>
      <c r="G41" s="22">
        <v>94.3</v>
      </c>
      <c r="H41" s="92">
        <v>200</v>
      </c>
      <c r="I41" s="92">
        <v>200</v>
      </c>
      <c r="J41" s="22">
        <v>200</v>
      </c>
      <c r="K41" s="22">
        <v>85.9</v>
      </c>
      <c r="L41" s="23">
        <v>200</v>
      </c>
      <c r="M41" s="22">
        <v>86.1</v>
      </c>
      <c r="N41" s="22">
        <v>84</v>
      </c>
      <c r="O41" s="22">
        <v>91.7</v>
      </c>
      <c r="P41" s="22">
        <v>82.7</v>
      </c>
      <c r="Q41" s="22">
        <v>82.1</v>
      </c>
      <c r="R41" s="24">
        <v>80.7</v>
      </c>
    </row>
    <row r="42" spans="1:18" x14ac:dyDescent="0.3">
      <c r="A42" s="9">
        <f t="shared" si="1"/>
        <v>40</v>
      </c>
      <c r="B42" s="21" t="s">
        <v>264</v>
      </c>
      <c r="C42" s="24" t="s">
        <v>31</v>
      </c>
      <c r="D42" s="20">
        <v>136.45454545454547</v>
      </c>
      <c r="E42" s="20">
        <f t="shared" si="0"/>
        <v>77.5</v>
      </c>
      <c r="F42" s="21">
        <v>82.9</v>
      </c>
      <c r="G42" s="22">
        <v>77.5</v>
      </c>
      <c r="H42" s="22">
        <v>82.1</v>
      </c>
      <c r="I42" s="92">
        <v>200</v>
      </c>
      <c r="J42" s="92">
        <v>200</v>
      </c>
      <c r="K42" s="92">
        <v>200</v>
      </c>
      <c r="L42" s="23">
        <v>86.4</v>
      </c>
      <c r="M42" s="22">
        <v>200</v>
      </c>
      <c r="N42" s="22">
        <v>200</v>
      </c>
      <c r="O42" s="22">
        <v>92.8</v>
      </c>
      <c r="P42" s="22">
        <v>81.7</v>
      </c>
      <c r="Q42" s="22">
        <v>200</v>
      </c>
      <c r="R42" s="24">
        <v>200</v>
      </c>
    </row>
    <row r="43" spans="1:18" x14ac:dyDescent="0.3">
      <c r="A43" s="9">
        <f t="shared" si="1"/>
        <v>41</v>
      </c>
      <c r="B43" s="21" t="s">
        <v>265</v>
      </c>
      <c r="C43" s="24" t="s">
        <v>13</v>
      </c>
      <c r="D43" s="20">
        <v>184.54545454545453</v>
      </c>
      <c r="E43" s="20">
        <f t="shared" si="0"/>
        <v>84</v>
      </c>
      <c r="F43" s="93">
        <v>200</v>
      </c>
      <c r="G43" s="92">
        <v>200</v>
      </c>
      <c r="H43" s="92">
        <v>200</v>
      </c>
      <c r="I43" s="22">
        <v>200</v>
      </c>
      <c r="J43" s="22">
        <v>200</v>
      </c>
      <c r="K43" s="22">
        <v>200</v>
      </c>
      <c r="L43" s="23">
        <v>200</v>
      </c>
      <c r="M43" s="22">
        <v>84</v>
      </c>
      <c r="N43" s="22">
        <v>200</v>
      </c>
      <c r="O43" s="22">
        <v>200</v>
      </c>
      <c r="P43" s="22">
        <v>200</v>
      </c>
      <c r="Q43" s="22">
        <v>200</v>
      </c>
      <c r="R43" s="24">
        <v>200</v>
      </c>
    </row>
    <row r="44" spans="1:18" x14ac:dyDescent="0.3">
      <c r="A44" s="9">
        <f t="shared" si="1"/>
        <v>42</v>
      </c>
      <c r="B44" s="21" t="s">
        <v>320</v>
      </c>
      <c r="C44" s="24" t="s">
        <v>34</v>
      </c>
      <c r="D44" s="20">
        <v>185.64545454545453</v>
      </c>
      <c r="E44" s="20">
        <f t="shared" si="0"/>
        <v>106</v>
      </c>
      <c r="F44" s="93">
        <v>200</v>
      </c>
      <c r="G44" s="92">
        <v>200</v>
      </c>
      <c r="H44" s="92">
        <v>200</v>
      </c>
      <c r="I44" s="22">
        <v>177.4</v>
      </c>
      <c r="J44" s="22">
        <v>155.30000000000001</v>
      </c>
      <c r="K44" s="22">
        <v>124</v>
      </c>
      <c r="L44" s="23">
        <v>200</v>
      </c>
      <c r="M44" s="22">
        <v>106</v>
      </c>
      <c r="N44" s="22">
        <v>154</v>
      </c>
      <c r="O44" s="22">
        <v>200</v>
      </c>
      <c r="P44" s="22">
        <v>155.4</v>
      </c>
      <c r="Q44" s="22">
        <v>200</v>
      </c>
      <c r="R44" s="24">
        <v>200</v>
      </c>
    </row>
    <row r="45" spans="1:18" ht="15" thickBot="1" x14ac:dyDescent="0.35">
      <c r="A45" s="16">
        <f t="shared" si="1"/>
        <v>43</v>
      </c>
      <c r="B45" s="14" t="s">
        <v>269</v>
      </c>
      <c r="C45" s="15" t="s">
        <v>11</v>
      </c>
      <c r="D45" s="17">
        <v>200</v>
      </c>
      <c r="E45" s="28">
        <f t="shared" si="0"/>
        <v>200</v>
      </c>
      <c r="F45" s="90">
        <v>200</v>
      </c>
      <c r="G45" s="91">
        <v>200</v>
      </c>
      <c r="H45" s="91">
        <v>200</v>
      </c>
      <c r="I45" s="18">
        <v>200</v>
      </c>
      <c r="J45" s="18">
        <v>200</v>
      </c>
      <c r="K45" s="18">
        <v>200</v>
      </c>
      <c r="L45" s="18">
        <v>200</v>
      </c>
      <c r="M45" s="18">
        <v>200</v>
      </c>
      <c r="N45" s="18">
        <v>200</v>
      </c>
      <c r="O45" s="18">
        <v>200</v>
      </c>
      <c r="P45" s="18">
        <v>200</v>
      </c>
      <c r="Q45" s="18">
        <v>200</v>
      </c>
      <c r="R45" s="15">
        <v>200</v>
      </c>
    </row>
  </sheetData>
  <mergeCells count="1">
    <mergeCell ref="A1:R1"/>
  </mergeCells>
  <conditionalFormatting sqref="E3:E44">
    <cfRule type="top10" dxfId="16" priority="4" bottom="1" rank="1"/>
  </conditionalFormatting>
  <conditionalFormatting sqref="F3:R31">
    <cfRule type="cellIs" dxfId="15" priority="58" operator="equal">
      <formula>LARGE($F3:$S3,2)</formula>
    </cfRule>
    <cfRule type="cellIs" dxfId="14" priority="59" operator="equal">
      <formula>LARGE($F3:$S3,3)</formula>
    </cfRule>
    <cfRule type="cellIs" dxfId="13" priority="60" operator="equal">
      <formula>LARGE($F3:$S3,1)</formula>
    </cfRule>
  </conditionalFormatting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FA3E-38E5-4CC0-ADDE-B04376C9B33A}">
  <sheetPr>
    <pageSetUpPr fitToPage="1"/>
  </sheetPr>
  <dimension ref="A1:AC297"/>
  <sheetViews>
    <sheetView tabSelected="1" zoomScale="130" zoomScaleNormal="130" workbookViewId="0">
      <selection activeCell="B152" sqref="B152"/>
    </sheetView>
  </sheetViews>
  <sheetFormatPr defaultRowHeight="14.4" x14ac:dyDescent="0.3"/>
  <cols>
    <col min="1" max="1" width="4.5546875" style="1" bestFit="1" customWidth="1"/>
    <col min="2" max="2" width="23.44140625" style="1" bestFit="1" customWidth="1"/>
    <col min="3" max="3" width="7.77734375" style="1" bestFit="1" customWidth="1"/>
    <col min="4" max="4" width="11.5546875" style="1" bestFit="1" customWidth="1"/>
    <col min="5" max="5" width="14.44140625" style="1" bestFit="1" customWidth="1"/>
    <col min="6" max="26" width="8.77734375" style="1" bestFit="1" customWidth="1"/>
    <col min="28" max="28" width="9.44140625" bestFit="1" customWidth="1"/>
    <col min="29" max="29" width="9.5546875" bestFit="1" customWidth="1"/>
  </cols>
  <sheetData>
    <row r="1" spans="1:29" ht="21.6" thickBot="1" x14ac:dyDescent="0.35">
      <c r="A1" s="144" t="s">
        <v>370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6"/>
      <c r="AB1" s="149" t="s">
        <v>401</v>
      </c>
      <c r="AC1" s="147" t="s">
        <v>123</v>
      </c>
    </row>
    <row r="2" spans="1:29" ht="15" thickBot="1" x14ac:dyDescent="0.35">
      <c r="A2" s="56" t="s">
        <v>133</v>
      </c>
      <c r="B2" s="58" t="s">
        <v>67</v>
      </c>
      <c r="C2" s="57" t="s">
        <v>146</v>
      </c>
      <c r="D2" s="77" t="s">
        <v>396</v>
      </c>
      <c r="E2" s="77" t="s">
        <v>369</v>
      </c>
      <c r="F2" s="58" t="s">
        <v>420</v>
      </c>
      <c r="G2" s="61" t="s">
        <v>69</v>
      </c>
      <c r="H2" s="26" t="s">
        <v>101</v>
      </c>
      <c r="I2" s="26" t="s">
        <v>103</v>
      </c>
      <c r="J2" s="26" t="s">
        <v>102</v>
      </c>
      <c r="K2" s="26" t="s">
        <v>100</v>
      </c>
      <c r="L2" s="26" t="s">
        <v>273</v>
      </c>
      <c r="M2" s="26" t="s">
        <v>104</v>
      </c>
      <c r="N2" s="26" t="s">
        <v>99</v>
      </c>
      <c r="O2" s="26" t="s">
        <v>98</v>
      </c>
      <c r="P2" s="26" t="s">
        <v>97</v>
      </c>
      <c r="Q2" s="26" t="s">
        <v>96</v>
      </c>
      <c r="R2" s="26" t="s">
        <v>344</v>
      </c>
      <c r="S2" s="26" t="s">
        <v>271</v>
      </c>
      <c r="T2" s="26" t="s">
        <v>95</v>
      </c>
      <c r="U2" s="61" t="s">
        <v>364</v>
      </c>
      <c r="V2" s="26" t="s">
        <v>94</v>
      </c>
      <c r="W2" s="26" t="s">
        <v>93</v>
      </c>
      <c r="X2" s="26" t="s">
        <v>92</v>
      </c>
      <c r="Y2" s="26" t="s">
        <v>345</v>
      </c>
      <c r="Z2" s="27" t="s">
        <v>91</v>
      </c>
      <c r="AB2" s="150"/>
      <c r="AC2" s="148"/>
    </row>
    <row r="3" spans="1:29" x14ac:dyDescent="0.3">
      <c r="A3" s="45">
        <v>1</v>
      </c>
      <c r="B3" s="12" t="s">
        <v>39</v>
      </c>
      <c r="C3" s="13" t="s">
        <v>7</v>
      </c>
      <c r="D3" s="85">
        <f>MIN(_xlfn.XLOOKUP(B3,'F3D 2025'!B:B,'F3D 2025'!E:E,200),_xlfn.XLOOKUP(B3,'F3D 2023'!B:B,'F3D 2023'!E:E,200),_xlfn.XLOOKUP(B3,'F3D 2022'!B:B,'F3D 2022'!E:E,200),_xlfn.XLOOKUP(B3,'F3D 2019'!B:B,'F3D 2019'!E:E,200),_xlfn.XLOOKUP(B3,'F3D 2017'!B:B,'F3D 2017'!E:E,200),_xlfn.XLOOKUP(B3,'F3D 2015'!B:B,'F3D 2015'!E:E,200),_xlfn.XLOOKUP(B3,'F3D 2013'!B:B,'F3D 2013'!E:E,200),_xlfn.XLOOKUP(B3,'F3D 2011'!B:B,'F3D 2011'!E:E,200),_xlfn.XLOOKUP(B3,'F3D 2009'!B:B,'F3D 2009'!E:E,200),_xlfn.XLOOKUP(B3,'F3D 2007'!B:B,'F3D 2007'!E:E,200),_xlfn.XLOOKUP(B3,'F3D 2005'!B:B,'F3D 2005'!E:E,200),_xlfn.XLOOKUP(B3,'F3D 2003'!B:B,'F3D 2003'!E:E,200),_xlfn.XLOOKUP(B3,'F3D 2001'!B:B,'F3D 2001'!E:E,200),_xlfn.XLOOKUP(B3,'F3D 1999'!B:B,'F3D 1999'!E:E,200),_xlfn.XLOOKUP(B3,'F3D 1997'!B:B,'F3D 1997'!E:E,200),_xlfn.XLOOKUP(B3,'F3D 1995'!B:B,'F3D 1995'!E:E,200),_xlfn.XLOOKUP(B3,'F3D 1993'!B:B,'F3D 1993'!E:E,200),_xlfn.XLOOKUP(B3,'F3D 1991'!B:B,'F3D 1991'!E:E,200),_xlfn.XLOOKUP(B3,'F3D 1989'!B:B,'F3D 1989'!E:E,200),_xlfn.XLOOKUP(B3,'F3D 1987'!B:B,'F3D 1987'!E:E,200),_xlfn.XLOOKUP(B3,'F3D 1985'!B:B,'F3D 1985'!E:E,200))</f>
        <v>55.35</v>
      </c>
      <c r="E3" s="81">
        <f>_xlfn.XLOOKUP(F3,AB:AB,AC:AC,0)+_xlfn.XLOOKUP(G3,AB:AB,AC:AC,0)+_xlfn.XLOOKUP(H3,AB:AB,AC:AC,0)+_xlfn.XLOOKUP(I3,AB:AB,AC:AC,0)+_xlfn.XLOOKUP(J3,AB:AB,AC:AC,0)+_xlfn.XLOOKUP(K3,AB:AB,AC:AC,0)+_xlfn.XLOOKUP(L3,AB:AB,AC:AC,0)+_xlfn.XLOOKUP(M3,AB:AB,AC:AC,0)+_xlfn.XLOOKUP(N3,AB:AB,AC:AC,0)+_xlfn.XLOOKUP(O3,AB:AB,AC:AC,0)+_xlfn.XLOOKUP(P3,AB:AB,AC:AC,0)+_xlfn.XLOOKUP(Q3,AB:AB,AC:AC,0)+_xlfn.XLOOKUP(R3,AB:AB,AC:AC,0)+_xlfn.XLOOKUP(S3,AB:AB,AC:AC,0)+_xlfn.XLOOKUP(T3,AB:AB,AC:AC,0)+_xlfn.XLOOKUP(U3,AB:AB,AC:AC,0)+_xlfn.XLOOKUP(V3,AB:AB,AC:AC,0)+_xlfn.XLOOKUP(W3,AB:AB,AC:AC,0)+_xlfn.XLOOKUP(X3,AB:AB,AC:AC,0)+_xlfn.XLOOKUP(Y3,AB:AB,AC:AC,0)+_xlfn.XLOOKUP(Z3,AB:AB,AC:AC,0)</f>
        <v>860.01949435265612</v>
      </c>
      <c r="F3" s="45" t="str">
        <f>_xlfn.XLOOKUP(B3,'F3D 2025'!$B$3:$B$60,'F3D 2025'!$A$3:$A$60,"-")</f>
        <v>-</v>
      </c>
      <c r="G3" s="47" t="str">
        <f>_xlfn.XLOOKUP(B3,'F3D 2023'!$B$3:$B$60,'F3D 2023'!$A$3:$A$60,"-")</f>
        <v>-</v>
      </c>
      <c r="H3" s="47" t="str">
        <f>_xlfn.XLOOKUP(B3,'F3D 2022'!$B$3:$B$60,'F3D 2022'!$A$3:$A$60,"-")</f>
        <v>-</v>
      </c>
      <c r="I3" s="47">
        <f>_xlfn.XLOOKUP(B3,'F3D 2019'!$B$3:$B$60,'F3D 2019'!$A$3:$A$60,"-")</f>
        <v>1</v>
      </c>
      <c r="J3" s="47" t="str">
        <f>_xlfn.XLOOKUP(B3,'F3D 2017'!$B$3:$B$60,'F3D 2017'!$A$3:$A$60,"-")</f>
        <v>-</v>
      </c>
      <c r="K3" s="47">
        <f>_xlfn.XLOOKUP(B3,'F3D 2015'!$B$3:$B$60,'F3D 2015'!$A$3:$A$60,"-")</f>
        <v>5</v>
      </c>
      <c r="L3" s="47">
        <f>_xlfn.XLOOKUP(B3,'F3D 2013'!$B$3:$B$60,'F3D 2013'!$A$3:$A$60,"-")</f>
        <v>1</v>
      </c>
      <c r="M3" s="47">
        <f>_xlfn.XLOOKUP(B3,'F3D 2011'!$B$3:$B$60,'F3D 2011'!$A$3:$A$60,"-")</f>
        <v>1</v>
      </c>
      <c r="N3" s="47">
        <f>_xlfn.XLOOKUP(B3,'F3D 2009'!$B$3:$B$60,'F3D 2009'!$A$3:$A$60,"-")</f>
        <v>42</v>
      </c>
      <c r="O3" s="47">
        <f>_xlfn.XLOOKUP(B3,'F3D 2007'!$B$3:$B$60,'F3D 2007'!$A$3:$A$60,"-")</f>
        <v>4</v>
      </c>
      <c r="P3" s="47">
        <f>_xlfn.XLOOKUP(B3,'F3D 2005'!$B$3:$B$60,'F3D 2005'!$A$3:$A$60,"-")</f>
        <v>1</v>
      </c>
      <c r="Q3" s="47">
        <f>_xlfn.XLOOKUP(B3,'F3D 2003'!$B$3:$B$60,'F3D 2003'!$A$3:$A$60,"-")</f>
        <v>1</v>
      </c>
      <c r="R3" s="47">
        <f>_xlfn.XLOOKUP(B3,'F3D 2001'!$B$3:$B$60,'F3D 2001'!$A$3:$A$60,"-")</f>
        <v>1</v>
      </c>
      <c r="S3" s="47">
        <f>_xlfn.XLOOKUP(B3,'F3D 1999'!$B$3:$B$60,'F3D 1999'!$A$3:$A$60,"-")</f>
        <v>10</v>
      </c>
      <c r="T3" s="47">
        <f>_xlfn.XLOOKUP(B3,'F3D 1997'!$B$3:$B$56,'F3D 1997'!$A$3:$A$56,"-")</f>
        <v>3</v>
      </c>
      <c r="U3" s="60">
        <f>_xlfn.XLOOKUP(B3,'F3D 1995'!$B$3:$B$60,'F3D 1995'!$A$3:$A$60,"-")</f>
        <v>9</v>
      </c>
      <c r="V3" s="47" t="str">
        <f>_xlfn.XLOOKUP(B3,'F3D 1993'!$B$3:$B$60,'F3D 1993'!$A$3:$A$60,"-")</f>
        <v>-</v>
      </c>
      <c r="W3" s="47" t="str">
        <f>_xlfn.XLOOKUP(B3,'F3D 1991'!$B$3:$B$60,'F3D 1991'!$A$3:$A$60,"-")</f>
        <v>-</v>
      </c>
      <c r="X3" s="47" t="str">
        <f>_xlfn.XLOOKUP(B3,'F3D 1989'!$B$3:$B$60,'F3D 1989'!$A$3:$A$60,"-")</f>
        <v>-</v>
      </c>
      <c r="Y3" s="47" t="str">
        <f>_xlfn.XLOOKUP(B3,'F3D 1987'!$B$3:$B$60,'F3D 1987'!$A$3:$A$60,"-")</f>
        <v>-</v>
      </c>
      <c r="Z3" s="48" t="str">
        <f>_xlfn.XLOOKUP(B3,'F3D 1985'!$B$3:$B$60,'F3D 1985'!$A$3:$A$60,"-")</f>
        <v>-</v>
      </c>
      <c r="AB3" s="104">
        <v>1</v>
      </c>
      <c r="AC3" s="105">
        <f>99*EXP(-(AB3-1)/7)+1</f>
        <v>100</v>
      </c>
    </row>
    <row r="4" spans="1:29" x14ac:dyDescent="0.3">
      <c r="A4" s="112">
        <v>2</v>
      </c>
      <c r="B4" s="41" t="s">
        <v>42</v>
      </c>
      <c r="C4" s="42" t="s">
        <v>6</v>
      </c>
      <c r="D4" s="85">
        <f>MIN(_xlfn.XLOOKUP(B4,'F3D 2025'!B:B,'F3D 2025'!E:E,200),_xlfn.XLOOKUP(B4,'F3D 2023'!B:B,'F3D 2023'!E:E,200),_xlfn.XLOOKUP(B4,'F3D 2022'!B:B,'F3D 2022'!E:E,200),_xlfn.XLOOKUP(B4,'F3D 2019'!B:B,'F3D 2019'!E:E,200),_xlfn.XLOOKUP(B4,'F3D 2017'!B:B,'F3D 2017'!E:E,200),_xlfn.XLOOKUP(B4,'F3D 2015'!B:B,'F3D 2015'!E:E,200),_xlfn.XLOOKUP(B4,'F3D 2013'!B:B,'F3D 2013'!E:E,200),_xlfn.XLOOKUP(B4,'F3D 2011'!B:B,'F3D 2011'!E:E,200),_xlfn.XLOOKUP(B4,'F3D 2009'!B:B,'F3D 2009'!E:E,200),_xlfn.XLOOKUP(B4,'F3D 2007'!B:B,'F3D 2007'!E:E,200),_xlfn.XLOOKUP(B4,'F3D 2005'!B:B,'F3D 2005'!E:E,200),_xlfn.XLOOKUP(B4,'F3D 2003'!B:B,'F3D 2003'!E:E,200),_xlfn.XLOOKUP(B4,'F3D 2001'!B:B,'F3D 2001'!E:E,200),_xlfn.XLOOKUP(B4,'F3D 1999'!B:B,'F3D 1999'!E:E,200),_xlfn.XLOOKUP(B4,'F3D 1997'!B:B,'F3D 1997'!E:E,200),_xlfn.XLOOKUP(B4,'F3D 1995'!B:B,'F3D 1995'!E:E,200),_xlfn.XLOOKUP(B4,'F3D 1993'!B:B,'F3D 1993'!E:E,200),_xlfn.XLOOKUP(B4,'F3D 1991'!B:B,'F3D 1991'!E:E,200),_xlfn.XLOOKUP(B4,'F3D 1989'!B:B,'F3D 1989'!E:E,200),_xlfn.XLOOKUP(B4,'F3D 1987'!B:B,'F3D 1987'!E:E,200),_xlfn.XLOOKUP(B4,'F3D 1985'!B:B,'F3D 1985'!E:E,200))</f>
        <v>55.27</v>
      </c>
      <c r="E4" s="82">
        <f>_xlfn.XLOOKUP(F4,AB:AB,AC:AC,0)+_xlfn.XLOOKUP(G4,AB:AB,AC:AC,0)+_xlfn.XLOOKUP(H4,AB:AB,AC:AC,0)+_xlfn.XLOOKUP(I4,AB:AB,AC:AC,0)+_xlfn.XLOOKUP(J4,AB:AB,AC:AC,0)+_xlfn.XLOOKUP(K4,AB:AB,AC:AC,0)+_xlfn.XLOOKUP(L4,AB:AB,AC:AC,0)+_xlfn.XLOOKUP(M4,AB:AB,AC:AC,0)+_xlfn.XLOOKUP(N4,AB:AB,AC:AC,0)+_xlfn.XLOOKUP(O4,AB:AB,AC:AC,0)+_xlfn.XLOOKUP(P4,AB:AB,AC:AC,0)+_xlfn.XLOOKUP(Q4,AB:AB,AC:AC,0)+_xlfn.XLOOKUP(R4,AB:AB,AC:AC,0)+_xlfn.XLOOKUP(S4,AB:AB,AC:AC,0)+_xlfn.XLOOKUP(T4,AB:AB,AC:AC,0)+_xlfn.XLOOKUP(U4,AB:AB,AC:AC,0)+_xlfn.XLOOKUP(V4,AB:AB,AC:AC,0)+_xlfn.XLOOKUP(W4,AB:AB,AC:AC,0)+_xlfn.XLOOKUP(X4,AB:AB,AC:AC,0)+_xlfn.XLOOKUP(Y4,AB:AB,AC:AC,0)+_xlfn.XLOOKUP(Z4,AB:AB,AC:AC,0)</f>
        <v>719.015177537554</v>
      </c>
      <c r="F4" s="46">
        <f>_xlfn.XLOOKUP(B4,'F3D 2025'!$B$3:$B$60,'F3D 2025'!$A$3:$A$60,"-")</f>
        <v>2</v>
      </c>
      <c r="G4" s="49">
        <f>_xlfn.XLOOKUP(B4,'F3D 2023'!$B$3:$B$60,'F3D 2023'!$A$3:$A$60,"-")</f>
        <v>2</v>
      </c>
      <c r="H4" s="49">
        <f>_xlfn.XLOOKUP(B4,'F3D 2022'!$B$3:$B$60,'F3D 2022'!$A$3:$A$60,"-")</f>
        <v>4</v>
      </c>
      <c r="I4" s="49">
        <f>_xlfn.XLOOKUP(B4,'F3D 2019'!$B$3:$B$60,'F3D 2019'!$A$3:$A$60,"-")</f>
        <v>8</v>
      </c>
      <c r="J4" s="49">
        <f>_xlfn.XLOOKUP(B4,'F3D 2017'!$B$3:$B$60,'F3D 2017'!$A$3:$A$60,"-")</f>
        <v>5</v>
      </c>
      <c r="K4" s="49">
        <f>_xlfn.XLOOKUP(B4,'F3D 2015'!$B$3:$B$60,'F3D 2015'!$A$3:$A$60,"-")</f>
        <v>1</v>
      </c>
      <c r="L4" s="49">
        <f>_xlfn.XLOOKUP(B4,'F3D 2013'!$B$3:$B$60,'F3D 2013'!$A$3:$A$60,"-")</f>
        <v>2</v>
      </c>
      <c r="M4" s="49">
        <f>_xlfn.XLOOKUP(B4,'F3D 2011'!$B$3:$B$60,'F3D 2011'!$A$3:$A$60,"-")</f>
        <v>12</v>
      </c>
      <c r="N4" s="49">
        <f>_xlfn.XLOOKUP(B4,'F3D 2009'!$B$3:$B$60,'F3D 2009'!$A$3:$A$60,"-")</f>
        <v>3</v>
      </c>
      <c r="O4" s="49">
        <f>_xlfn.XLOOKUP(B4,'F3D 2007'!$B$3:$B$60,'F3D 2007'!$A$3:$A$60,"-")</f>
        <v>1</v>
      </c>
      <c r="P4" s="49">
        <f>_xlfn.XLOOKUP(B4,'F3D 2005'!$B$3:$B$60,'F3D 2005'!$A$3:$A$60,"-")</f>
        <v>35</v>
      </c>
      <c r="Q4" s="49" t="str">
        <f>_xlfn.XLOOKUP(B4,'F3D 2003'!$B$3:$B$60,'F3D 2003'!$A$3:$A$60,"-")</f>
        <v>-</v>
      </c>
      <c r="R4" s="49" t="str">
        <f>_xlfn.XLOOKUP(B4,'F3D 2001'!$B$3:$B$60,'F3D 2001'!$A$3:$A$60,"-")</f>
        <v>-</v>
      </c>
      <c r="S4" s="49" t="str">
        <f>_xlfn.XLOOKUP(B4,'F3D 1999'!$B$3:$B$60,'F3D 1999'!$A$3:$A$60,"-")</f>
        <v>-</v>
      </c>
      <c r="T4" s="49" t="str">
        <f>_xlfn.XLOOKUP(B4,'F3D 1997'!$B$3:$B$56,'F3D 1997'!$A$3:$A$56,"-")</f>
        <v>-</v>
      </c>
      <c r="U4" s="49" t="str">
        <f>_xlfn.XLOOKUP(B4,'F3D 1995'!$B$3:$B$60,'F3D 1995'!$A$3:$A$60,"-")</f>
        <v>-</v>
      </c>
      <c r="V4" s="49" t="str">
        <f>_xlfn.XLOOKUP(B4,'F3D 1993'!$B$3:$B$60,'F3D 1993'!$A$3:$A$60,"-")</f>
        <v>-</v>
      </c>
      <c r="W4" s="49" t="str">
        <f>_xlfn.XLOOKUP(B4,'F3D 1991'!$B$3:$B$60,'F3D 1991'!$A$3:$A$60,"-")</f>
        <v>-</v>
      </c>
      <c r="X4" s="49" t="str">
        <f>_xlfn.XLOOKUP(B4,'F3D 1989'!$B$3:$B$60,'F3D 1989'!$A$3:$A$60,"-")</f>
        <v>-</v>
      </c>
      <c r="Y4" s="49" t="str">
        <f>_xlfn.XLOOKUP(B4,'F3D 1987'!$B$3:$B$60,'F3D 1987'!$A$3:$A$60,"-")</f>
        <v>-</v>
      </c>
      <c r="Z4" s="50" t="str">
        <f>_xlfn.XLOOKUP(B4,'F3D 1985'!$B$3:$B$60,'F3D 1985'!$A$3:$A$60,"-")</f>
        <v>-</v>
      </c>
      <c r="AB4" s="79">
        <v>2</v>
      </c>
      <c r="AC4" s="106">
        <f>99*EXP(-(AB4-1)/7)+1</f>
        <v>86.820912075267984</v>
      </c>
    </row>
    <row r="5" spans="1:29" x14ac:dyDescent="0.3">
      <c r="A5" s="59">
        <v>3</v>
      </c>
      <c r="B5" s="41" t="s">
        <v>44</v>
      </c>
      <c r="C5" s="42" t="s">
        <v>13</v>
      </c>
      <c r="D5" s="85">
        <f>MIN(_xlfn.XLOOKUP(B5,'F3D 2025'!B:B,'F3D 2025'!E:E,200),_xlfn.XLOOKUP(B5,'F3D 2023'!B:B,'F3D 2023'!E:E,200),_xlfn.XLOOKUP(B5,'F3D 2022'!B:B,'F3D 2022'!E:E,200),_xlfn.XLOOKUP(B5,'F3D 2019'!B:B,'F3D 2019'!E:E,200),_xlfn.XLOOKUP(B5,'F3D 2017'!B:B,'F3D 2017'!E:E,200),_xlfn.XLOOKUP(B5,'F3D 2015'!B:B,'F3D 2015'!E:E,200),_xlfn.XLOOKUP(B5,'F3D 2013'!B:B,'F3D 2013'!E:E,200),_xlfn.XLOOKUP(B5,'F3D 2011'!B:B,'F3D 2011'!E:E,200),_xlfn.XLOOKUP(B5,'F3D 2009'!B:B,'F3D 2009'!E:E,200),_xlfn.XLOOKUP(B5,'F3D 2007'!B:B,'F3D 2007'!E:E,200),_xlfn.XLOOKUP(B5,'F3D 2005'!B:B,'F3D 2005'!E:E,200),_xlfn.XLOOKUP(B5,'F3D 2003'!B:B,'F3D 2003'!E:E,200),_xlfn.XLOOKUP(B5,'F3D 2001'!B:B,'F3D 2001'!E:E,200),_xlfn.XLOOKUP(B5,'F3D 1999'!B:B,'F3D 1999'!E:E,200),_xlfn.XLOOKUP(B5,'F3D 1997'!B:B,'F3D 1997'!E:E,200),_xlfn.XLOOKUP(B5,'F3D 1995'!B:B,'F3D 1995'!E:E,200),_xlfn.XLOOKUP(B5,'F3D 1993'!B:B,'F3D 1993'!E:E,200),_xlfn.XLOOKUP(B5,'F3D 1991'!B:B,'F3D 1991'!E:E,200),_xlfn.XLOOKUP(B5,'F3D 1989'!B:B,'F3D 1989'!E:E,200),_xlfn.XLOOKUP(B5,'F3D 1987'!B:B,'F3D 1987'!E:E,200),_xlfn.XLOOKUP(B5,'F3D 1985'!B:B,'F3D 1985'!E:E,200))</f>
        <v>54.97</v>
      </c>
      <c r="E5" s="82">
        <f>_xlfn.XLOOKUP(F5,AB:AB,AC:AC,0)+_xlfn.XLOOKUP(G5,AB:AB,AC:AC,0)+_xlfn.XLOOKUP(H5,AB:AB,AC:AC,0)+_xlfn.XLOOKUP(I5,AB:AB,AC:AC,0)+_xlfn.XLOOKUP(J5,AB:AB,AC:AC,0)+_xlfn.XLOOKUP(K5,AB:AB,AC:AC,0)+_xlfn.XLOOKUP(L5,AB:AB,AC:AC,0)+_xlfn.XLOOKUP(M5,AB:AB,AC:AC,0)+_xlfn.XLOOKUP(N5,AB:AB,AC:AC,0)+_xlfn.XLOOKUP(O5,AB:AB,AC:AC,0)+_xlfn.XLOOKUP(P5,AB:AB,AC:AC,0)+_xlfn.XLOOKUP(Q5,AB:AB,AC:AC,0)+_xlfn.XLOOKUP(R5,AB:AB,AC:AC,0)+_xlfn.XLOOKUP(S5,AB:AB,AC:AC,0)+_xlfn.XLOOKUP(T5,AB:AB,AC:AC,0)+_xlfn.XLOOKUP(U5,AB:AB,AC:AC,0)+_xlfn.XLOOKUP(V5,AB:AB,AC:AC,0)+_xlfn.XLOOKUP(W5,AB:AB,AC:AC,0)+_xlfn.XLOOKUP(X5,AB:AB,AC:AC,0)+_xlfn.XLOOKUP(Y5,AB:AB,AC:AC,0)+_xlfn.XLOOKUP(Z5,AB:AB,AC:AC,0)</f>
        <v>717.58968661176846</v>
      </c>
      <c r="F5" s="46">
        <f>_xlfn.XLOOKUP(B5,'F3D 2025'!$B$3:$B$60,'F3D 2025'!$A$3:$A$60,"-")</f>
        <v>1</v>
      </c>
      <c r="G5" s="49">
        <f>_xlfn.XLOOKUP(B5,'F3D 2023'!$B$3:$B$60,'F3D 2023'!$A$3:$A$60,"-")</f>
        <v>9</v>
      </c>
      <c r="H5" s="49">
        <f>_xlfn.XLOOKUP(B5,'F3D 2022'!$B$3:$B$60,'F3D 2022'!$A$3:$A$60,"-")</f>
        <v>10</v>
      </c>
      <c r="I5" s="49">
        <f>_xlfn.XLOOKUP(B5,'F3D 2019'!$B$3:$B$60,'F3D 2019'!$A$3:$A$60,"-")</f>
        <v>3</v>
      </c>
      <c r="J5" s="49">
        <f>_xlfn.XLOOKUP(B5,'F3D 2017'!$B$3:$B$60,'F3D 2017'!$A$3:$A$60,"-")</f>
        <v>21</v>
      </c>
      <c r="K5" s="49">
        <f>_xlfn.XLOOKUP(B5,'F3D 2015'!$B$3:$B$60,'F3D 2015'!$A$3:$A$60,"-")</f>
        <v>41</v>
      </c>
      <c r="L5" s="49">
        <f>_xlfn.XLOOKUP(B5,'F3D 2013'!$B$3:$B$60,'F3D 2013'!$A$3:$A$60,"-")</f>
        <v>11</v>
      </c>
      <c r="M5" s="49">
        <f>_xlfn.XLOOKUP(B5,'F3D 2011'!$B$3:$B$60,'F3D 2011'!$A$3:$A$60,"-")</f>
        <v>38</v>
      </c>
      <c r="N5" s="49">
        <f>_xlfn.XLOOKUP(B5,'F3D 2009'!$B$3:$B$60,'F3D 2009'!$A$3:$A$60,"-")</f>
        <v>1</v>
      </c>
      <c r="O5" s="49">
        <f>_xlfn.XLOOKUP(B5,'F3D 2007'!$B$3:$B$60,'F3D 2007'!$A$3:$A$60,"-")</f>
        <v>43</v>
      </c>
      <c r="P5" s="49">
        <f>_xlfn.XLOOKUP(B5,'F3D 2005'!$B$3:$B$60,'F3D 2005'!$A$3:$A$60,"-")</f>
        <v>2</v>
      </c>
      <c r="Q5" s="49">
        <f>_xlfn.XLOOKUP(B5,'F3D 2003'!$B$3:$B$60,'F3D 2003'!$A$3:$A$60,"-")</f>
        <v>3</v>
      </c>
      <c r="R5" s="49">
        <f>_xlfn.XLOOKUP(B5,'F3D 2001'!$B$3:$B$60,'F3D 2001'!$A$3:$A$60,"-")</f>
        <v>36</v>
      </c>
      <c r="S5" s="49">
        <f>_xlfn.XLOOKUP(B5,'F3D 1999'!$B$3:$B$60,'F3D 1999'!$A$3:$A$60,"-")</f>
        <v>4</v>
      </c>
      <c r="T5" s="49">
        <f>_xlfn.XLOOKUP(B5,'F3D 1997'!$B$3:$B$56,'F3D 1997'!$A$3:$A$56,"-")</f>
        <v>6</v>
      </c>
      <c r="U5" s="49">
        <f>_xlfn.XLOOKUP(B5,'F3D 1995'!$B$3:$B$60,'F3D 1995'!$A$3:$A$60,"-")</f>
        <v>4</v>
      </c>
      <c r="V5" s="49">
        <f>_xlfn.XLOOKUP(B5,'F3D 1993'!$B$3:$B$60,'F3D 1993'!$A$3:$A$60,"-")</f>
        <v>39</v>
      </c>
      <c r="W5" s="49" t="str">
        <f>_xlfn.XLOOKUP(B5,'F3D 1991'!$B$3:$B$60,'F3D 1991'!$A$3:$A$60,"-")</f>
        <v>-</v>
      </c>
      <c r="X5" s="49" t="str">
        <f>_xlfn.XLOOKUP(B5,'F3D 1989'!$B$3:$B$60,'F3D 1989'!$A$3:$A$60,"-")</f>
        <v>-</v>
      </c>
      <c r="Y5" s="49" t="str">
        <f>_xlfn.XLOOKUP(B5,'F3D 1987'!$B$3:$B$60,'F3D 1987'!$A$3:$A$60,"-")</f>
        <v>-</v>
      </c>
      <c r="Z5" s="50" t="str">
        <f>_xlfn.XLOOKUP(B5,'F3D 1985'!$B$3:$B$60,'F3D 1985'!$A$3:$A$60,"-")</f>
        <v>-</v>
      </c>
      <c r="AB5" s="80">
        <v>3</v>
      </c>
      <c r="AC5" s="106">
        <f t="shared" ref="AC5:AC8" si="0">99*EXP(-(AB5-1)/7)+1</f>
        <v>75.39625201445331</v>
      </c>
    </row>
    <row r="6" spans="1:29" x14ac:dyDescent="0.3">
      <c r="A6" s="40">
        <v>4</v>
      </c>
      <c r="B6" s="41" t="s">
        <v>41</v>
      </c>
      <c r="C6" s="42" t="s">
        <v>6</v>
      </c>
      <c r="D6" s="85">
        <f>MIN(_xlfn.XLOOKUP(B6,'F3D 2025'!B:B,'F3D 2025'!E:E,200),_xlfn.XLOOKUP(B6,'F3D 2023'!B:B,'F3D 2023'!E:E,200),_xlfn.XLOOKUP(B6,'F3D 2022'!B:B,'F3D 2022'!E:E,200),_xlfn.XLOOKUP(B6,'F3D 2019'!B:B,'F3D 2019'!E:E,200),_xlfn.XLOOKUP(B6,'F3D 2017'!B:B,'F3D 2017'!E:E,200),_xlfn.XLOOKUP(B6,'F3D 2015'!B:B,'F3D 2015'!E:E,200),_xlfn.XLOOKUP(B6,'F3D 2013'!B:B,'F3D 2013'!E:E,200),_xlfn.XLOOKUP(B6,'F3D 2011'!B:B,'F3D 2011'!E:E,200),_xlfn.XLOOKUP(B6,'F3D 2009'!B:B,'F3D 2009'!E:E,200),_xlfn.XLOOKUP(B6,'F3D 2007'!B:B,'F3D 2007'!E:E,200),_xlfn.XLOOKUP(B6,'F3D 2005'!B:B,'F3D 2005'!E:E,200),_xlfn.XLOOKUP(B6,'F3D 2003'!B:B,'F3D 2003'!E:E,200),_xlfn.XLOOKUP(B6,'F3D 2001'!B:B,'F3D 2001'!E:E,200),_xlfn.XLOOKUP(B6,'F3D 1999'!B:B,'F3D 1999'!E:E,200),_xlfn.XLOOKUP(B6,'F3D 1997'!B:B,'F3D 1997'!E:E,200),_xlfn.XLOOKUP(B6,'F3D 1995'!B:B,'F3D 1995'!E:E,200),_xlfn.XLOOKUP(B6,'F3D 1993'!B:B,'F3D 1993'!E:E,200),_xlfn.XLOOKUP(B6,'F3D 1991'!B:B,'F3D 1991'!E:E,200),_xlfn.XLOOKUP(B6,'F3D 1989'!B:B,'F3D 1989'!E:E,200),_xlfn.XLOOKUP(B6,'F3D 1987'!B:B,'F3D 1987'!E:E,200),_xlfn.XLOOKUP(B6,'F3D 1985'!B:B,'F3D 1985'!E:E,200))</f>
        <v>60.2</v>
      </c>
      <c r="E6" s="82">
        <f>_xlfn.XLOOKUP(F6,AB:AB,AC:AC,0)+_xlfn.XLOOKUP(G6,AB:AB,AC:AC,0)+_xlfn.XLOOKUP(H6,AB:AB,AC:AC,0)+_xlfn.XLOOKUP(I6,AB:AB,AC:AC,0)+_xlfn.XLOOKUP(J6,AB:AB,AC:AC,0)+_xlfn.XLOOKUP(K6,AB:AB,AC:AC,0)+_xlfn.XLOOKUP(L6,AB:AB,AC:AC,0)+_xlfn.XLOOKUP(M6,AB:AB,AC:AC,0)+_xlfn.XLOOKUP(N6,AB:AB,AC:AC,0)+_xlfn.XLOOKUP(O6,AB:AB,AC:AC,0)+_xlfn.XLOOKUP(P6,AB:AB,AC:AC,0)+_xlfn.XLOOKUP(Q6,AB:AB,AC:AC,0)+_xlfn.XLOOKUP(R6,AB:AB,AC:AC,0)+_xlfn.XLOOKUP(S6,AB:AB,AC:AC,0)+_xlfn.XLOOKUP(T6,AB:AB,AC:AC,0)+_xlfn.XLOOKUP(U6,AB:AB,AC:AC,0)+_xlfn.XLOOKUP(V6,AB:AB,AC:AC,0)+_xlfn.XLOOKUP(W6,AB:AB,AC:AC,0)+_xlfn.XLOOKUP(X6,AB:AB,AC:AC,0)+_xlfn.XLOOKUP(Y6,AB:AB,AC:AC,0)+_xlfn.XLOOKUP(Z6,AB:AB,AC:AC,0)</f>
        <v>634.16243442631594</v>
      </c>
      <c r="F6" s="46" t="str">
        <f>_xlfn.XLOOKUP(B6,'F3D 2025'!$B$3:$B$60,'F3D 2025'!$A$3:$A$60,"-")</f>
        <v>-</v>
      </c>
      <c r="G6" s="49" t="str">
        <f>_xlfn.XLOOKUP(B6,'F3D 2023'!$B$3:$B$60,'F3D 2023'!$A$3:$A$60,"-")</f>
        <v>-</v>
      </c>
      <c r="H6" s="49" t="str">
        <f>_xlfn.XLOOKUP(B6,'F3D 2022'!$B$3:$B$60,'F3D 2022'!$A$3:$A$60,"-")</f>
        <v>-</v>
      </c>
      <c r="I6" s="49" t="str">
        <f>_xlfn.XLOOKUP(B6,'F3D 2019'!$B$3:$B$60,'F3D 2019'!$A$3:$A$60,"-")</f>
        <v>-</v>
      </c>
      <c r="J6" s="49" t="str">
        <f>_xlfn.XLOOKUP(B6,'F3D 2017'!$B$3:$B$60,'F3D 2017'!$A$3:$A$60,"-")</f>
        <v>-</v>
      </c>
      <c r="K6" s="49" t="str">
        <f>_xlfn.XLOOKUP(B6,'F3D 2015'!$B$3:$B$60,'F3D 2015'!$A$3:$A$60,"-")</f>
        <v>-</v>
      </c>
      <c r="L6" s="49" t="str">
        <f>_xlfn.XLOOKUP(B6,'F3D 2013'!$B$3:$B$60,'F3D 2013'!$A$3:$A$60,"-")</f>
        <v>-</v>
      </c>
      <c r="M6" s="49" t="str">
        <f>_xlfn.XLOOKUP(B6,'F3D 2011'!$B$3:$B$60,'F3D 2011'!$A$3:$A$60,"-")</f>
        <v>-</v>
      </c>
      <c r="N6" s="49" t="str">
        <f>_xlfn.XLOOKUP(B6,'F3D 2009'!$B$3:$B$60,'F3D 2009'!$A$3:$A$60,"-")</f>
        <v>-</v>
      </c>
      <c r="O6" s="49" t="str">
        <f>_xlfn.XLOOKUP(B6,'F3D 2007'!$B$3:$B$60,'F3D 2007'!$A$3:$A$60,"-")</f>
        <v>-</v>
      </c>
      <c r="P6" s="49" t="str">
        <f>_xlfn.XLOOKUP(B6,'F3D 2005'!$B$3:$B$60,'F3D 2005'!$A$3:$A$60,"-")</f>
        <v>-</v>
      </c>
      <c r="Q6" s="49" t="str">
        <f>_xlfn.XLOOKUP(B6,'F3D 2003'!$B$3:$B$60,'F3D 2003'!$A$3:$A$60,"-")</f>
        <v>-</v>
      </c>
      <c r="R6" s="49" t="str">
        <f>_xlfn.XLOOKUP(B6,'F3D 2001'!$B$3:$B$60,'F3D 2001'!$A$3:$A$60,"-")</f>
        <v>-</v>
      </c>
      <c r="S6" s="49">
        <f>_xlfn.XLOOKUP(B6,'F3D 1999'!$B$3:$B$60,'F3D 1999'!$A$3:$A$60,"-")</f>
        <v>2</v>
      </c>
      <c r="T6" s="49">
        <f>_xlfn.XLOOKUP(B6,'F3D 1997'!$B$3:$B$56,'F3D 1997'!$A$3:$A$56,"-")</f>
        <v>2</v>
      </c>
      <c r="U6" s="49">
        <f>_xlfn.XLOOKUP(B6,'F3D 1995'!$B$3:$B$60,'F3D 1995'!$A$3:$A$60,"-")</f>
        <v>1</v>
      </c>
      <c r="V6" s="49">
        <f>_xlfn.XLOOKUP(B6,'F3D 1993'!$B$3:$B$60,'F3D 1993'!$A$3:$A$60,"-")</f>
        <v>3</v>
      </c>
      <c r="W6" s="49">
        <f>_xlfn.XLOOKUP(B6,'F3D 1991'!$B$3:$B$60,'F3D 1991'!$A$3:$A$60,"-")</f>
        <v>3</v>
      </c>
      <c r="X6" s="49">
        <f>_xlfn.XLOOKUP(B6,'F3D 1989'!$B$3:$B$60,'F3D 1989'!$A$3:$A$60,"-")</f>
        <v>1</v>
      </c>
      <c r="Y6" s="49">
        <f>_xlfn.XLOOKUP(B6,'F3D 1987'!$B$3:$B$60,'F3D 1987'!$A$3:$A$60,"-")</f>
        <v>1</v>
      </c>
      <c r="Z6" s="50">
        <f>_xlfn.XLOOKUP(B6,'F3D 1985'!$B$3:$B$60,'F3D 1985'!$A$3:$A$60,"-")</f>
        <v>18</v>
      </c>
      <c r="AB6" s="78">
        <v>4</v>
      </c>
      <c r="AC6" s="106">
        <f t="shared" si="0"/>
        <v>65.492466695574507</v>
      </c>
    </row>
    <row r="7" spans="1:29" x14ac:dyDescent="0.3">
      <c r="A7" s="40">
        <v>5</v>
      </c>
      <c r="B7" s="41" t="s">
        <v>45</v>
      </c>
      <c r="C7" s="42" t="s">
        <v>6</v>
      </c>
      <c r="D7" s="85">
        <f>MIN(_xlfn.XLOOKUP(B7,'F3D 2025'!B:B,'F3D 2025'!E:E,200),_xlfn.XLOOKUP(B7,'F3D 2023'!B:B,'F3D 2023'!E:E,200),_xlfn.XLOOKUP(B7,'F3D 2022'!B:B,'F3D 2022'!E:E,200),_xlfn.XLOOKUP(B7,'F3D 2019'!B:B,'F3D 2019'!E:E,200),_xlfn.XLOOKUP(B7,'F3D 2017'!B:B,'F3D 2017'!E:E,200),_xlfn.XLOOKUP(B7,'F3D 2015'!B:B,'F3D 2015'!E:E,200),_xlfn.XLOOKUP(B7,'F3D 2013'!B:B,'F3D 2013'!E:E,200),_xlfn.XLOOKUP(B7,'F3D 2011'!B:B,'F3D 2011'!E:E,200),_xlfn.XLOOKUP(B7,'F3D 2009'!B:B,'F3D 2009'!E:E,200),_xlfn.XLOOKUP(B7,'F3D 2007'!B:B,'F3D 2007'!E:E,200),_xlfn.XLOOKUP(B7,'F3D 2005'!B:B,'F3D 2005'!E:E,200),_xlfn.XLOOKUP(B7,'F3D 2003'!B:B,'F3D 2003'!E:E,200),_xlfn.XLOOKUP(B7,'F3D 2001'!B:B,'F3D 2001'!E:E,200),_xlfn.XLOOKUP(B7,'F3D 1999'!B:B,'F3D 1999'!E:E,200),_xlfn.XLOOKUP(B7,'F3D 1997'!B:B,'F3D 1997'!E:E,200),_xlfn.XLOOKUP(B7,'F3D 1995'!B:B,'F3D 1995'!E:E,200),_xlfn.XLOOKUP(B7,'F3D 1993'!B:B,'F3D 1993'!E:E,200),_xlfn.XLOOKUP(B7,'F3D 1991'!B:B,'F3D 1991'!E:E,200),_xlfn.XLOOKUP(B7,'F3D 1989'!B:B,'F3D 1989'!E:E,200),_xlfn.XLOOKUP(B7,'F3D 1987'!B:B,'F3D 1987'!E:E,200),_xlfn.XLOOKUP(B7,'F3D 1985'!B:B,'F3D 1985'!E:E,200))</f>
        <v>57.33</v>
      </c>
      <c r="E7" s="82">
        <f>_xlfn.XLOOKUP(F7,AB:AB,AC:AC,0)+_xlfn.XLOOKUP(G7,AB:AB,AC:AC,0)+_xlfn.XLOOKUP(H7,AB:AB,AC:AC,0)+_xlfn.XLOOKUP(I7,AB:AB,AC:AC,0)+_xlfn.XLOOKUP(J7,AB:AB,AC:AC,0)+_xlfn.XLOOKUP(K7,AB:AB,AC:AC,0)+_xlfn.XLOOKUP(L7,AB:AB,AC:AC,0)+_xlfn.XLOOKUP(M7,AB:AB,AC:AC,0)+_xlfn.XLOOKUP(N7,AB:AB,AC:AC,0)+_xlfn.XLOOKUP(O7,AB:AB,AC:AC,0)+_xlfn.XLOOKUP(P7,AB:AB,AC:AC,0)+_xlfn.XLOOKUP(Q7,AB:AB,AC:AC,0)+_xlfn.XLOOKUP(R7,AB:AB,AC:AC,0)+_xlfn.XLOOKUP(S7,AB:AB,AC:AC,0)+_xlfn.XLOOKUP(T7,AB:AB,AC:AC,0)+_xlfn.XLOOKUP(U7,AB:AB,AC:AC,0)+_xlfn.XLOOKUP(V7,AB:AB,AC:AC,0)+_xlfn.XLOOKUP(W7,AB:AB,AC:AC,0)+_xlfn.XLOOKUP(X7,AB:AB,AC:AC,0)+_xlfn.XLOOKUP(Y7,AB:AB,AC:AC,0)+_xlfn.XLOOKUP(Z7,AB:AB,AC:AC,0)</f>
        <v>503.37542908229699</v>
      </c>
      <c r="F7" s="46" t="str">
        <f>_xlfn.XLOOKUP(B7,'F3D 2025'!$B$3:$B$60,'F3D 2025'!$A$3:$A$60,"-")</f>
        <v>-</v>
      </c>
      <c r="G7" s="49" t="str">
        <f>_xlfn.XLOOKUP(B7,'F3D 2023'!$B$3:$B$60,'F3D 2023'!$A$3:$A$60,"-")</f>
        <v>-</v>
      </c>
      <c r="H7" s="49" t="str">
        <f>_xlfn.XLOOKUP(B7,'F3D 2022'!$B$3:$B$60,'F3D 2022'!$A$3:$A$60,"-")</f>
        <v>-</v>
      </c>
      <c r="I7" s="49" t="str">
        <f>_xlfn.XLOOKUP(B7,'F3D 2019'!$B$3:$B$60,'F3D 2019'!$A$3:$A$60,"-")</f>
        <v>-</v>
      </c>
      <c r="J7" s="49" t="str">
        <f>_xlfn.XLOOKUP(B7,'F3D 2017'!$B$3:$B$60,'F3D 2017'!$A$3:$A$60,"-")</f>
        <v>-</v>
      </c>
      <c r="K7" s="49" t="str">
        <f>_xlfn.XLOOKUP(B7,'F3D 2015'!$B$3:$B$60,'F3D 2015'!$A$3:$A$60,"-")</f>
        <v>-</v>
      </c>
      <c r="L7" s="49" t="str">
        <f>_xlfn.XLOOKUP(B7,'F3D 2013'!$B$3:$B$60,'F3D 2013'!$A$3:$A$60,"-")</f>
        <v>-</v>
      </c>
      <c r="M7" s="49" t="str">
        <f>_xlfn.XLOOKUP(B7,'F3D 2011'!$B$3:$B$60,'F3D 2011'!$A$3:$A$60,"-")</f>
        <v>-</v>
      </c>
      <c r="N7" s="49">
        <f>_xlfn.XLOOKUP(B7,'F3D 2009'!$B$3:$B$60,'F3D 2009'!$A$3:$A$60,"-")</f>
        <v>2</v>
      </c>
      <c r="O7" s="49" t="str">
        <f>_xlfn.XLOOKUP(B7,'F3D 2007'!$B$3:$B$60,'F3D 2007'!$A$3:$A$60,"-")</f>
        <v>-</v>
      </c>
      <c r="P7" s="49">
        <f>_xlfn.XLOOKUP(B7,'F3D 2005'!$B$3:$B$60,'F3D 2005'!$A$3:$A$60,"-")</f>
        <v>4</v>
      </c>
      <c r="Q7" s="49">
        <f>_xlfn.XLOOKUP(B7,'F3D 2003'!$B$3:$B$60,'F3D 2003'!$A$3:$A$60,"-")</f>
        <v>2</v>
      </c>
      <c r="R7" s="49" t="str">
        <f>_xlfn.XLOOKUP(B7,'F3D 2001'!$B$3:$B$60,'F3D 2001'!$A$3:$A$60,"-")</f>
        <v>-</v>
      </c>
      <c r="S7" s="49">
        <f>_xlfn.XLOOKUP(B7,'F3D 1999'!$B$3:$B$60,'F3D 1999'!$A$3:$A$60,"-")</f>
        <v>3</v>
      </c>
      <c r="T7" s="49">
        <f>_xlfn.XLOOKUP(B7,'F3D 1997'!$B$3:$B$56,'F3D 1997'!$A$3:$A$56,"-")</f>
        <v>33</v>
      </c>
      <c r="U7" s="49">
        <f>_xlfn.XLOOKUP(B7,'F3D 1995'!$B$3:$B$60,'F3D 1995'!$A$3:$A$60,"-")</f>
        <v>2</v>
      </c>
      <c r="V7" s="49">
        <f>_xlfn.XLOOKUP(B7,'F3D 1993'!$B$3:$B$60,'F3D 1993'!$A$3:$A$60,"-")</f>
        <v>1</v>
      </c>
      <c r="W7" s="49" t="str">
        <f>_xlfn.XLOOKUP(B7,'F3D 1991'!$B$3:$B$60,'F3D 1991'!$A$3:$A$60,"-")</f>
        <v>-</v>
      </c>
      <c r="X7" s="49" t="str">
        <f>_xlfn.XLOOKUP(B7,'F3D 1989'!$B$3:$B$60,'F3D 1989'!$A$3:$A$60,"-")</f>
        <v>-</v>
      </c>
      <c r="Y7" s="49" t="str">
        <f>_xlfn.XLOOKUP(B7,'F3D 1987'!$B$3:$B$60,'F3D 1987'!$A$3:$A$60,"-")</f>
        <v>-</v>
      </c>
      <c r="Z7" s="50" t="str">
        <f>_xlfn.XLOOKUP(B7,'F3D 1985'!$B$3:$B$60,'F3D 1985'!$A$3:$A$60,"-")</f>
        <v>-</v>
      </c>
      <c r="AB7" s="78">
        <v>5</v>
      </c>
      <c r="AC7" s="106">
        <f t="shared" si="0"/>
        <v>56.907094078768168</v>
      </c>
    </row>
    <row r="8" spans="1:29" x14ac:dyDescent="0.3">
      <c r="A8" s="40">
        <f>A7+1</f>
        <v>6</v>
      </c>
      <c r="B8" s="41" t="s">
        <v>54</v>
      </c>
      <c r="C8" s="42" t="s">
        <v>30</v>
      </c>
      <c r="D8" s="85">
        <f>MIN(_xlfn.XLOOKUP(B8,'F3D 2025'!B:B,'F3D 2025'!E:E,200),_xlfn.XLOOKUP(B8,'F3D 2023'!B:B,'F3D 2023'!E:E,200),_xlfn.XLOOKUP(B8,'F3D 2022'!B:B,'F3D 2022'!E:E,200),_xlfn.XLOOKUP(B8,'F3D 2019'!B:B,'F3D 2019'!E:E,200),_xlfn.XLOOKUP(B8,'F3D 2017'!B:B,'F3D 2017'!E:E,200),_xlfn.XLOOKUP(B8,'F3D 2015'!B:B,'F3D 2015'!E:E,200),_xlfn.XLOOKUP(B8,'F3D 2013'!B:B,'F3D 2013'!E:E,200),_xlfn.XLOOKUP(B8,'F3D 2011'!B:B,'F3D 2011'!E:E,200),_xlfn.XLOOKUP(B8,'F3D 2009'!B:B,'F3D 2009'!E:E,200),_xlfn.XLOOKUP(B8,'F3D 2007'!B:B,'F3D 2007'!E:E,200),_xlfn.XLOOKUP(B8,'F3D 2005'!B:B,'F3D 2005'!E:E,200),_xlfn.XLOOKUP(B8,'F3D 2003'!B:B,'F3D 2003'!E:E,200),_xlfn.XLOOKUP(B8,'F3D 2001'!B:B,'F3D 2001'!E:E,200),_xlfn.XLOOKUP(B8,'F3D 1999'!B:B,'F3D 1999'!E:E,200),_xlfn.XLOOKUP(B8,'F3D 1997'!B:B,'F3D 1997'!E:E,200),_xlfn.XLOOKUP(B8,'F3D 1995'!B:B,'F3D 1995'!E:E,200),_xlfn.XLOOKUP(B8,'F3D 1993'!B:B,'F3D 1993'!E:E,200),_xlfn.XLOOKUP(B8,'F3D 1991'!B:B,'F3D 1991'!E:E,200),_xlfn.XLOOKUP(B8,'F3D 1989'!B:B,'F3D 1989'!E:E,200),_xlfn.XLOOKUP(B8,'F3D 1987'!B:B,'F3D 1987'!E:E,200),_xlfn.XLOOKUP(B8,'F3D 1985'!B:B,'F3D 1985'!E:E,200))</f>
        <v>57.44</v>
      </c>
      <c r="E8" s="82">
        <f>_xlfn.XLOOKUP(F8,AB:AB,AC:AC,0)+_xlfn.XLOOKUP(G8,AB:AB,AC:AC,0)+_xlfn.XLOOKUP(H8,AB:AB,AC:AC,0)+_xlfn.XLOOKUP(I8,AB:AB,AC:AC,0)+_xlfn.XLOOKUP(J8,AB:AB,AC:AC,0)+_xlfn.XLOOKUP(K8,AB:AB,AC:AC,0)+_xlfn.XLOOKUP(L8,AB:AB,AC:AC,0)+_xlfn.XLOOKUP(M8,AB:AB,AC:AC,0)+_xlfn.XLOOKUP(N8,AB:AB,AC:AC,0)+_xlfn.XLOOKUP(O8,AB:AB,AC:AC,0)+_xlfn.XLOOKUP(P8,AB:AB,AC:AC,0)+_xlfn.XLOOKUP(Q8,AB:AB,AC:AC,0)+_xlfn.XLOOKUP(R8,AB:AB,AC:AC,0)+_xlfn.XLOOKUP(S8,AB:AB,AC:AC,0)+_xlfn.XLOOKUP(T8,AB:AB,AC:AC,0)+_xlfn.XLOOKUP(U8,AB:AB,AC:AC,0)+_xlfn.XLOOKUP(V8,AB:AB,AC:AC,0)+_xlfn.XLOOKUP(W8,AB:AB,AC:AC,0)+_xlfn.XLOOKUP(X8,AB:AB,AC:AC,0)+_xlfn.XLOOKUP(Y8,AB:AB,AC:AC,0)+_xlfn.XLOOKUP(Z8,AB:AB,AC:AC,0)</f>
        <v>468.95172916147976</v>
      </c>
      <c r="F8" s="46" t="str">
        <f>_xlfn.XLOOKUP(B8,'F3D 2025'!$B$3:$B$60,'F3D 2025'!$A$3:$A$60,"-")</f>
        <v>-</v>
      </c>
      <c r="G8" s="49" t="str">
        <f>_xlfn.XLOOKUP(B8,'F3D 2023'!$B$3:$B$60,'F3D 2023'!$A$3:$A$60,"-")</f>
        <v>-</v>
      </c>
      <c r="H8" s="49" t="str">
        <f>_xlfn.XLOOKUP(B8,'F3D 2022'!$B$3:$B$60,'F3D 2022'!$A$3:$A$60,"-")</f>
        <v>-</v>
      </c>
      <c r="I8" s="49" t="str">
        <f>_xlfn.XLOOKUP(B8,'F3D 2019'!$B$3:$B$60,'F3D 2019'!$A$3:$A$60,"-")</f>
        <v>-</v>
      </c>
      <c r="J8" s="49" t="str">
        <f>_xlfn.XLOOKUP(B8,'F3D 2017'!$B$3:$B$60,'F3D 2017'!$A$3:$A$60,"-")</f>
        <v>-</v>
      </c>
      <c r="K8" s="49" t="str">
        <f>_xlfn.XLOOKUP(B8,'F3D 2015'!$B$3:$B$60,'F3D 2015'!$A$3:$A$60,"-")</f>
        <v>-</v>
      </c>
      <c r="L8" s="49">
        <f>_xlfn.XLOOKUP(B8,'F3D 2013'!$B$3:$B$60,'F3D 2013'!$A$3:$A$60,"-")</f>
        <v>33</v>
      </c>
      <c r="M8" s="49">
        <f>_xlfn.XLOOKUP(B8,'F3D 2011'!$B$3:$B$60,'F3D 2011'!$A$3:$A$60,"-")</f>
        <v>10</v>
      </c>
      <c r="N8" s="49">
        <f>_xlfn.XLOOKUP(B8,'F3D 2009'!$B$3:$B$60,'F3D 2009'!$A$3:$A$60,"-")</f>
        <v>6</v>
      </c>
      <c r="O8" s="49">
        <f>_xlfn.XLOOKUP(B8,'F3D 2007'!$B$3:$B$60,'F3D 2007'!$A$3:$A$60,"-")</f>
        <v>5</v>
      </c>
      <c r="P8" s="49">
        <f>_xlfn.XLOOKUP(B8,'F3D 2005'!$B$3:$B$60,'F3D 2005'!$A$3:$A$60,"-")</f>
        <v>3</v>
      </c>
      <c r="Q8" s="49">
        <f>_xlfn.XLOOKUP(B8,'F3D 2003'!$B$3:$B$60,'F3D 2003'!$A$3:$A$60,"-")</f>
        <v>5</v>
      </c>
      <c r="R8" s="49">
        <f>_xlfn.XLOOKUP(B8,'F3D 2001'!$B$3:$B$60,'F3D 2001'!$A$3:$A$60,"-")</f>
        <v>6</v>
      </c>
      <c r="S8" s="49">
        <f>_xlfn.XLOOKUP(B8,'F3D 1999'!$B$3:$B$60,'F3D 1999'!$A$3:$A$60,"-")</f>
        <v>5</v>
      </c>
      <c r="T8" s="49">
        <f>_xlfn.XLOOKUP(B8,'F3D 1997'!$B$3:$B$56,'F3D 1997'!$A$3:$A$56,"-")</f>
        <v>14</v>
      </c>
      <c r="U8" s="49">
        <f>_xlfn.XLOOKUP(B8,'F3D 1995'!$B$3:$B$60,'F3D 1995'!$A$3:$A$60,"-")</f>
        <v>16</v>
      </c>
      <c r="V8" s="49">
        <f>_xlfn.XLOOKUP(B8,'F3D 1993'!$B$3:$B$60,'F3D 1993'!$A$3:$A$60,"-")</f>
        <v>16</v>
      </c>
      <c r="W8" s="49" t="str">
        <f>_xlfn.XLOOKUP(B8,'F3D 1991'!$B$3:$B$60,'F3D 1991'!$A$3:$A$60,"-")</f>
        <v>-</v>
      </c>
      <c r="X8" s="49">
        <f>_xlfn.XLOOKUP(B8,'F3D 1989'!$B$3:$B$60,'F3D 1989'!$A$3:$A$60,"-")</f>
        <v>31</v>
      </c>
      <c r="Y8" s="49" t="str">
        <f>_xlfn.XLOOKUP(B8,'F3D 1987'!$B$3:$B$60,'F3D 1987'!$A$3:$A$60,"-")</f>
        <v>-</v>
      </c>
      <c r="Z8" s="50">
        <f>_xlfn.XLOOKUP(B8,'F3D 1985'!$B$3:$B$60,'F3D 1985'!$A$3:$A$60,"-")</f>
        <v>6</v>
      </c>
      <c r="AB8" s="78">
        <v>6</v>
      </c>
      <c r="AC8" s="106">
        <f t="shared" si="0"/>
        <v>49.464624296138361</v>
      </c>
    </row>
    <row r="9" spans="1:29" x14ac:dyDescent="0.3">
      <c r="A9" s="40">
        <f>A8+1</f>
        <v>7</v>
      </c>
      <c r="B9" s="41" t="s">
        <v>43</v>
      </c>
      <c r="C9" s="42" t="s">
        <v>11</v>
      </c>
      <c r="D9" s="85">
        <f>MIN(_xlfn.XLOOKUP(B9,'F3D 2025'!B:B,'F3D 2025'!E:E,200),_xlfn.XLOOKUP(B9,'F3D 2023'!B:B,'F3D 2023'!E:E,200),_xlfn.XLOOKUP(B9,'F3D 2022'!B:B,'F3D 2022'!E:E,200),_xlfn.XLOOKUP(B9,'F3D 2019'!B:B,'F3D 2019'!E:E,200),_xlfn.XLOOKUP(B9,'F3D 2017'!B:B,'F3D 2017'!E:E,200),_xlfn.XLOOKUP(B9,'F3D 2015'!B:B,'F3D 2015'!E:E,200),_xlfn.XLOOKUP(B9,'F3D 2013'!B:B,'F3D 2013'!E:E,200),_xlfn.XLOOKUP(B9,'F3D 2011'!B:B,'F3D 2011'!E:E,200),_xlfn.XLOOKUP(B9,'F3D 2009'!B:B,'F3D 2009'!E:E,200),_xlfn.XLOOKUP(B9,'F3D 2007'!B:B,'F3D 2007'!E:E,200),_xlfn.XLOOKUP(B9,'F3D 2005'!B:B,'F3D 2005'!E:E,200),_xlfn.XLOOKUP(B9,'F3D 2003'!B:B,'F3D 2003'!E:E,200),_xlfn.XLOOKUP(B9,'F3D 2001'!B:B,'F3D 2001'!E:E,200),_xlfn.XLOOKUP(B9,'F3D 1999'!B:B,'F3D 1999'!E:E,200),_xlfn.XLOOKUP(B9,'F3D 1997'!B:B,'F3D 1997'!E:E,200),_xlfn.XLOOKUP(B9,'F3D 1995'!B:B,'F3D 1995'!E:E,200),_xlfn.XLOOKUP(B9,'F3D 1993'!B:B,'F3D 1993'!E:E,200),_xlfn.XLOOKUP(B9,'F3D 1991'!B:B,'F3D 1991'!E:E,200),_xlfn.XLOOKUP(B9,'F3D 1989'!B:B,'F3D 1989'!E:E,200),_xlfn.XLOOKUP(B9,'F3D 1987'!B:B,'F3D 1987'!E:E,200),_xlfn.XLOOKUP(B9,'F3D 1985'!B:B,'F3D 1985'!E:E,200))</f>
        <v>55.51</v>
      </c>
      <c r="E9" s="82">
        <f>_xlfn.XLOOKUP(F9,AB:AB,AC:AC,0)+_xlfn.XLOOKUP(G9,AB:AB,AC:AC,0)+_xlfn.XLOOKUP(H9,AB:AB,AC:AC,0)+_xlfn.XLOOKUP(I9,AB:AB,AC:AC,0)+_xlfn.XLOOKUP(J9,AB:AB,AC:AC,0)+_xlfn.XLOOKUP(K9,AB:AB,AC:AC,0)+_xlfn.XLOOKUP(L9,AB:AB,AC:AC,0)+_xlfn.XLOOKUP(M9,AB:AB,AC:AC,0)+_xlfn.XLOOKUP(N9,AB:AB,AC:AC,0)+_xlfn.XLOOKUP(O9,AB:AB,AC:AC,0)+_xlfn.XLOOKUP(P9,AB:AB,AC:AC,0)+_xlfn.XLOOKUP(Q9,AB:AB,AC:AC,0)+_xlfn.XLOOKUP(R9,AB:AB,AC:AC,0)+_xlfn.XLOOKUP(S9,AB:AB,AC:AC,0)+_xlfn.XLOOKUP(T9,AB:AB,AC:AC,0)+_xlfn.XLOOKUP(U9,AB:AB,AC:AC,0)+_xlfn.XLOOKUP(V9,AB:AB,AC:AC,0)+_xlfn.XLOOKUP(W9,AB:AB,AC:AC,0)+_xlfn.XLOOKUP(X9,AB:AB,AC:AC,0)+_xlfn.XLOOKUP(Y9,AB:AB,AC:AC,0)+_xlfn.XLOOKUP(Z9,AB:AB,AC:AC,0)</f>
        <v>412.83138214627354</v>
      </c>
      <c r="F9" s="46" t="str">
        <f>_xlfn.XLOOKUP(B9,'F3D 2025'!$B$3:$B$60,'F3D 2025'!$A$3:$A$60,"-")</f>
        <v>-</v>
      </c>
      <c r="G9" s="49">
        <f>_xlfn.XLOOKUP(B9,'F3D 2023'!$B$3:$B$60,'F3D 2023'!$A$3:$A$60,"-")</f>
        <v>1</v>
      </c>
      <c r="H9" s="49">
        <f>_xlfn.XLOOKUP(B9,'F3D 2022'!$B$3:$B$60,'F3D 2022'!$A$3:$A$60,"-")</f>
        <v>1</v>
      </c>
      <c r="I9" s="49">
        <f>_xlfn.XLOOKUP(B9,'F3D 2019'!$B$3:$B$60,'F3D 2019'!$A$3:$A$60,"-")</f>
        <v>2</v>
      </c>
      <c r="J9" s="49">
        <f>_xlfn.XLOOKUP(B9,'F3D 2017'!$B$3:$B$60,'F3D 2017'!$A$3:$A$60,"-")</f>
        <v>35</v>
      </c>
      <c r="K9" s="49">
        <f>_xlfn.XLOOKUP(B9,'F3D 2015'!$B$3:$B$60,'F3D 2015'!$A$3:$A$60,"-")</f>
        <v>2</v>
      </c>
      <c r="L9" s="49">
        <f>_xlfn.XLOOKUP(B9,'F3D 2013'!$B$3:$B$60,'F3D 2013'!$A$3:$A$60,"-")</f>
        <v>8</v>
      </c>
      <c r="M9" s="49" t="str">
        <f>_xlfn.XLOOKUP(B9,'F3D 2011'!$B$3:$B$60,'F3D 2011'!$A$3:$A$60,"-")</f>
        <v>-</v>
      </c>
      <c r="N9" s="49" t="str">
        <f>_xlfn.XLOOKUP(B9,'F3D 2009'!$B$3:$B$60,'F3D 2009'!$A$3:$A$60,"-")</f>
        <v>-</v>
      </c>
      <c r="O9" s="49" t="str">
        <f>_xlfn.XLOOKUP(B9,'F3D 2007'!$B$3:$B$60,'F3D 2007'!$A$3:$A$60,"-")</f>
        <v>-</v>
      </c>
      <c r="P9" s="49" t="str">
        <f>_xlfn.XLOOKUP(B9,'F3D 2005'!$B$3:$B$60,'F3D 2005'!$A$3:$A$60,"-")</f>
        <v>-</v>
      </c>
      <c r="Q9" s="49" t="str">
        <f>_xlfn.XLOOKUP(B9,'F3D 2003'!$B$3:$B$60,'F3D 2003'!$A$3:$A$60,"-")</f>
        <v>-</v>
      </c>
      <c r="R9" s="49" t="str">
        <f>_xlfn.XLOOKUP(B9,'F3D 2001'!$B$3:$B$60,'F3D 2001'!$A$3:$A$60,"-")</f>
        <v>-</v>
      </c>
      <c r="S9" s="49" t="str">
        <f>_xlfn.XLOOKUP(B9,'F3D 1999'!$B$3:$B$60,'F3D 1999'!$A$3:$A$60,"-")</f>
        <v>-</v>
      </c>
      <c r="T9" s="49" t="str">
        <f>_xlfn.XLOOKUP(B9,'F3D 1997'!$B$3:$B$56,'F3D 1997'!$A$3:$A$56,"-")</f>
        <v>-</v>
      </c>
      <c r="U9" s="49" t="str">
        <f>_xlfn.XLOOKUP(B9,'F3D 1995'!$B$3:$B$60,'F3D 1995'!$A$3:$A$60,"-")</f>
        <v>-</v>
      </c>
      <c r="V9" s="49" t="str">
        <f>_xlfn.XLOOKUP(B9,'F3D 1993'!$B$3:$B$60,'F3D 1993'!$A$3:$A$60,"-")</f>
        <v>-</v>
      </c>
      <c r="W9" s="49" t="str">
        <f>_xlfn.XLOOKUP(B9,'F3D 1991'!$B$3:$B$60,'F3D 1991'!$A$3:$A$60,"-")</f>
        <v>-</v>
      </c>
      <c r="X9" s="49" t="str">
        <f>_xlfn.XLOOKUP(B9,'F3D 1989'!$B$3:$B$60,'F3D 1989'!$A$3:$A$60,"-")</f>
        <v>-</v>
      </c>
      <c r="Y9" s="49" t="str">
        <f>_xlfn.XLOOKUP(B9,'F3D 1987'!$B$3:$B$60,'F3D 1987'!$A$3:$A$60,"-")</f>
        <v>-</v>
      </c>
      <c r="Z9" s="50" t="str">
        <f>_xlfn.XLOOKUP(B9,'F3D 1985'!$B$3:$B$60,'F3D 1985'!$A$3:$A$60,"-")</f>
        <v>-</v>
      </c>
      <c r="AB9" s="78">
        <v>7</v>
      </c>
      <c r="AC9" s="106">
        <f t="shared" ref="AC9:AC40" si="1">99*EXP(-(AB9-1)/7)+1</f>
        <v>43.012911722018046</v>
      </c>
    </row>
    <row r="10" spans="1:29" x14ac:dyDescent="0.3">
      <c r="A10" s="40">
        <f>A9+1</f>
        <v>8</v>
      </c>
      <c r="B10" s="41" t="s">
        <v>40</v>
      </c>
      <c r="C10" s="42" t="s">
        <v>12</v>
      </c>
      <c r="D10" s="85">
        <f>MIN(_xlfn.XLOOKUP(B10,'F3D 2025'!B:B,'F3D 2025'!E:E,200),_xlfn.XLOOKUP(B10,'F3D 2023'!B:B,'F3D 2023'!E:E,200),_xlfn.XLOOKUP(B10,'F3D 2022'!B:B,'F3D 2022'!E:E,200),_xlfn.XLOOKUP(B10,'F3D 2019'!B:B,'F3D 2019'!E:E,200),_xlfn.XLOOKUP(B10,'F3D 2017'!B:B,'F3D 2017'!E:E,200),_xlfn.XLOOKUP(B10,'F3D 2015'!B:B,'F3D 2015'!E:E,200),_xlfn.XLOOKUP(B10,'F3D 2013'!B:B,'F3D 2013'!E:E,200),_xlfn.XLOOKUP(B10,'F3D 2011'!B:B,'F3D 2011'!E:E,200),_xlfn.XLOOKUP(B10,'F3D 2009'!B:B,'F3D 2009'!E:E,200),_xlfn.XLOOKUP(B10,'F3D 2007'!B:B,'F3D 2007'!E:E,200),_xlfn.XLOOKUP(B10,'F3D 2005'!B:B,'F3D 2005'!E:E,200),_xlfn.XLOOKUP(B10,'F3D 2003'!B:B,'F3D 2003'!E:E,200),_xlfn.XLOOKUP(B10,'F3D 2001'!B:B,'F3D 2001'!E:E,200),_xlfn.XLOOKUP(B10,'F3D 1999'!B:B,'F3D 1999'!E:E,200),_xlfn.XLOOKUP(B10,'F3D 1997'!B:B,'F3D 1997'!E:E,200),_xlfn.XLOOKUP(B10,'F3D 1995'!B:B,'F3D 1995'!E:E,200),_xlfn.XLOOKUP(B10,'F3D 1993'!B:B,'F3D 1993'!E:E,200),_xlfn.XLOOKUP(B10,'F3D 1991'!B:B,'F3D 1991'!E:E,200),_xlfn.XLOOKUP(B10,'F3D 1989'!B:B,'F3D 1989'!E:E,200),_xlfn.XLOOKUP(B10,'F3D 1987'!B:B,'F3D 1987'!E:E,200),_xlfn.XLOOKUP(B10,'F3D 1985'!B:B,'F3D 1985'!E:E,200))</f>
        <v>62.4</v>
      </c>
      <c r="E10" s="82">
        <f>_xlfn.XLOOKUP(F10,AB:AB,AC:AC,0)+_xlfn.XLOOKUP(G10,AB:AB,AC:AC,0)+_xlfn.XLOOKUP(H10,AB:AB,AC:AC,0)+_xlfn.XLOOKUP(I10,AB:AB,AC:AC,0)+_xlfn.XLOOKUP(J10,AB:AB,AC:AC,0)+_xlfn.XLOOKUP(K10,AB:AB,AC:AC,0)+_xlfn.XLOOKUP(L10,AB:AB,AC:AC,0)+_xlfn.XLOOKUP(M10,AB:AB,AC:AC,0)+_xlfn.XLOOKUP(N10,AB:AB,AC:AC,0)+_xlfn.XLOOKUP(O10,AB:AB,AC:AC,0)+_xlfn.XLOOKUP(P10,AB:AB,AC:AC,0)+_xlfn.XLOOKUP(Q10,AB:AB,AC:AC,0)+_xlfn.XLOOKUP(R10,AB:AB,AC:AC,0)+_xlfn.XLOOKUP(S10,AB:AB,AC:AC,0)+_xlfn.XLOOKUP(T10,AB:AB,AC:AC,0)+_xlfn.XLOOKUP(U10,AB:AB,AC:AC,0)+_xlfn.XLOOKUP(V10,AB:AB,AC:AC,0)+_xlfn.XLOOKUP(W10,AB:AB,AC:AC,0)+_xlfn.XLOOKUP(X10,AB:AB,AC:AC,0)+_xlfn.XLOOKUP(Y10,AB:AB,AC:AC,0)+_xlfn.XLOOKUP(Z10,AB:AB,AC:AC,0)</f>
        <v>403.32363967907355</v>
      </c>
      <c r="F10" s="46" t="str">
        <f>_xlfn.XLOOKUP(B10,'F3D 2025'!$B$3:$B$60,'F3D 2025'!$A$3:$A$60,"-")</f>
        <v>-</v>
      </c>
      <c r="G10" s="49" t="str">
        <f>_xlfn.XLOOKUP(B10,'F3D 2023'!$B$3:$B$60,'F3D 2023'!$A$3:$A$60,"-")</f>
        <v>-</v>
      </c>
      <c r="H10" s="49" t="str">
        <f>_xlfn.XLOOKUP(B10,'F3D 2022'!$B$3:$B$60,'F3D 2022'!$A$3:$A$60,"-")</f>
        <v>-</v>
      </c>
      <c r="I10" s="49" t="str">
        <f>_xlfn.XLOOKUP(B10,'F3D 2019'!$B$3:$B$60,'F3D 2019'!$A$3:$A$60,"-")</f>
        <v>-</v>
      </c>
      <c r="J10" s="49" t="str">
        <f>_xlfn.XLOOKUP(B10,'F3D 2017'!$B$3:$B$60,'F3D 2017'!$A$3:$A$60,"-")</f>
        <v>-</v>
      </c>
      <c r="K10" s="49" t="str">
        <f>_xlfn.XLOOKUP(B10,'F3D 2015'!$B$3:$B$60,'F3D 2015'!$A$3:$A$60,"-")</f>
        <v>-</v>
      </c>
      <c r="L10" s="49" t="str">
        <f>_xlfn.XLOOKUP(B10,'F3D 2013'!$B$3:$B$60,'F3D 2013'!$A$3:$A$60,"-")</f>
        <v>-</v>
      </c>
      <c r="M10" s="49" t="str">
        <f>_xlfn.XLOOKUP(B10,'F3D 2011'!$B$3:$B$60,'F3D 2011'!$A$3:$A$60,"-")</f>
        <v>-</v>
      </c>
      <c r="N10" s="49" t="str">
        <f>_xlfn.XLOOKUP(B10,'F3D 2009'!$B$3:$B$60,'F3D 2009'!$A$3:$A$60,"-")</f>
        <v>-</v>
      </c>
      <c r="O10" s="49">
        <f>_xlfn.XLOOKUP(B10,'F3D 2007'!$B$3:$B$60,'F3D 2007'!$A$3:$A$60,"-")</f>
        <v>17</v>
      </c>
      <c r="P10" s="49" t="str">
        <f>_xlfn.XLOOKUP(B10,'F3D 2005'!$B$3:$B$60,'F3D 2005'!$A$3:$A$60,"-")</f>
        <v>-</v>
      </c>
      <c r="Q10" s="49">
        <f>_xlfn.XLOOKUP(B10,'F3D 2003'!$B$3:$B$60,'F3D 2003'!$A$3:$A$60,"-")</f>
        <v>36</v>
      </c>
      <c r="R10" s="49">
        <f>_xlfn.XLOOKUP(B10,'F3D 2001'!$B$3:$B$60,'F3D 2001'!$A$3:$A$60,"-")</f>
        <v>8</v>
      </c>
      <c r="S10" s="49">
        <f>_xlfn.XLOOKUP(B10,'F3D 1999'!$B$3:$B$60,'F3D 1999'!$A$3:$A$60,"-")</f>
        <v>7</v>
      </c>
      <c r="T10" s="49">
        <f>_xlfn.XLOOKUP(B10,'F3D 1997'!$B$3:$B$56,'F3D 1997'!$A$3:$A$56,"-")</f>
        <v>1</v>
      </c>
      <c r="U10" s="49">
        <f>_xlfn.XLOOKUP(B10,'F3D 1995'!$B$3:$B$60,'F3D 1995'!$A$3:$A$60,"-")</f>
        <v>5</v>
      </c>
      <c r="V10" s="49">
        <f>_xlfn.XLOOKUP(B10,'F3D 1993'!$B$3:$B$60,'F3D 1993'!$A$3:$A$60,"-")</f>
        <v>6</v>
      </c>
      <c r="W10" s="49" t="str">
        <f>_xlfn.XLOOKUP(B10,'F3D 1991'!$B$3:$B$60,'F3D 1991'!$A$3:$A$60,"-")</f>
        <v>-</v>
      </c>
      <c r="X10" s="49">
        <f>_xlfn.XLOOKUP(B10,'F3D 1989'!$B$3:$B$60,'F3D 1989'!$A$3:$A$60,"-")</f>
        <v>26</v>
      </c>
      <c r="Y10" s="49" t="str">
        <f>_xlfn.XLOOKUP(B10,'F3D 1987'!$B$3:$B$60,'F3D 1987'!$A$3:$A$60,"-")</f>
        <v>-</v>
      </c>
      <c r="Z10" s="50">
        <f>_xlfn.XLOOKUP(B10,'F3D 1985'!$B$3:$B$60,'F3D 1985'!$A$3:$A$60,"-")</f>
        <v>1</v>
      </c>
      <c r="AB10" s="78">
        <v>8</v>
      </c>
      <c r="AC10" s="106">
        <f t="shared" si="1"/>
        <v>37.420064675972789</v>
      </c>
    </row>
    <row r="11" spans="1:29" x14ac:dyDescent="0.3">
      <c r="A11" s="40">
        <f>A10+1</f>
        <v>9</v>
      </c>
      <c r="B11" s="41" t="s">
        <v>49</v>
      </c>
      <c r="C11" s="42" t="s">
        <v>7</v>
      </c>
      <c r="D11" s="85">
        <f>MIN(_xlfn.XLOOKUP(B11,'F3D 2025'!B:B,'F3D 2025'!E:E,200),_xlfn.XLOOKUP(B11,'F3D 2023'!B:B,'F3D 2023'!E:E,200),_xlfn.XLOOKUP(B11,'F3D 2022'!B:B,'F3D 2022'!E:E,200),_xlfn.XLOOKUP(B11,'F3D 2019'!B:B,'F3D 2019'!E:E,200),_xlfn.XLOOKUP(B11,'F3D 2017'!B:B,'F3D 2017'!E:E,200),_xlfn.XLOOKUP(B11,'F3D 2015'!B:B,'F3D 2015'!E:E,200),_xlfn.XLOOKUP(B11,'F3D 2013'!B:B,'F3D 2013'!E:E,200),_xlfn.XLOOKUP(B11,'F3D 2011'!B:B,'F3D 2011'!E:E,200),_xlfn.XLOOKUP(B11,'F3D 2009'!B:B,'F3D 2009'!E:E,200),_xlfn.XLOOKUP(B11,'F3D 2007'!B:B,'F3D 2007'!E:E,200),_xlfn.XLOOKUP(B11,'F3D 2005'!B:B,'F3D 2005'!E:E,200),_xlfn.XLOOKUP(B11,'F3D 2003'!B:B,'F3D 2003'!E:E,200),_xlfn.XLOOKUP(B11,'F3D 2001'!B:B,'F3D 2001'!E:E,200),_xlfn.XLOOKUP(B11,'F3D 1999'!B:B,'F3D 1999'!E:E,200),_xlfn.XLOOKUP(B11,'F3D 1997'!B:B,'F3D 1997'!E:E,200),_xlfn.XLOOKUP(B11,'F3D 1995'!B:B,'F3D 1995'!E:E,200),_xlfn.XLOOKUP(B11,'F3D 1993'!B:B,'F3D 1993'!E:E,200),_xlfn.XLOOKUP(B11,'F3D 1991'!B:B,'F3D 1991'!E:E,200),_xlfn.XLOOKUP(B11,'F3D 1989'!B:B,'F3D 1989'!E:E,200),_xlfn.XLOOKUP(B11,'F3D 1987'!B:B,'F3D 1987'!E:E,200),_xlfn.XLOOKUP(B11,'F3D 1985'!B:B,'F3D 1985'!E:E,200))</f>
        <v>59.39</v>
      </c>
      <c r="E11" s="82">
        <f>_xlfn.XLOOKUP(F11,AB:AB,AC:AC,0)+_xlfn.XLOOKUP(G11,AB:AB,AC:AC,0)+_xlfn.XLOOKUP(H11,AB:AB,AC:AC,0)+_xlfn.XLOOKUP(I11,AB:AB,AC:AC,0)+_xlfn.XLOOKUP(J11,AB:AB,AC:AC,0)+_xlfn.XLOOKUP(K11,AB:AB,AC:AC,0)+_xlfn.XLOOKUP(L11,AB:AB,AC:AC,0)+_xlfn.XLOOKUP(M11,AB:AB,AC:AC,0)+_xlfn.XLOOKUP(N11,AB:AB,AC:AC,0)+_xlfn.XLOOKUP(O11,AB:AB,AC:AC,0)+_xlfn.XLOOKUP(P11,AB:AB,AC:AC,0)+_xlfn.XLOOKUP(Q11,AB:AB,AC:AC,0)+_xlfn.XLOOKUP(R11,AB:AB,AC:AC,0)+_xlfn.XLOOKUP(S11,AB:AB,AC:AC,0)+_xlfn.XLOOKUP(T11,AB:AB,AC:AC,0)+_xlfn.XLOOKUP(U11,AB:AB,AC:AC,0)+_xlfn.XLOOKUP(V11,AB:AB,AC:AC,0)+_xlfn.XLOOKUP(W11,AB:AB,AC:AC,0)+_xlfn.XLOOKUP(X11,AB:AB,AC:AC,0)+_xlfn.XLOOKUP(Y11,AB:AB,AC:AC,0)+_xlfn.XLOOKUP(Z11,AB:AB,AC:AC,0)</f>
        <v>383.50461204945265</v>
      </c>
      <c r="F11" s="46" t="str">
        <f>_xlfn.XLOOKUP(B11,'F3D 2025'!$B$3:$B$60,'F3D 2025'!$A$3:$A$60,"-")</f>
        <v>-</v>
      </c>
      <c r="G11" s="49" t="str">
        <f>_xlfn.XLOOKUP(B11,'F3D 2023'!$B$3:$B$60,'F3D 2023'!$A$3:$A$60,"-")</f>
        <v>-</v>
      </c>
      <c r="H11" s="49" t="str">
        <f>_xlfn.XLOOKUP(B11,'F3D 2022'!$B$3:$B$60,'F3D 2022'!$A$3:$A$60,"-")</f>
        <v>-</v>
      </c>
      <c r="I11" s="49" t="str">
        <f>_xlfn.XLOOKUP(B11,'F3D 2019'!$B$3:$B$60,'F3D 2019'!$A$3:$A$60,"-")</f>
        <v>-</v>
      </c>
      <c r="J11" s="49" t="str">
        <f>_xlfn.XLOOKUP(B11,'F3D 2017'!$B$3:$B$60,'F3D 2017'!$A$3:$A$60,"-")</f>
        <v>-</v>
      </c>
      <c r="K11" s="49" t="str">
        <f>_xlfn.XLOOKUP(B11,'F3D 2015'!$B$3:$B$60,'F3D 2015'!$A$3:$A$60,"-")</f>
        <v>-</v>
      </c>
      <c r="L11" s="49">
        <f>_xlfn.XLOOKUP(B11,'F3D 2013'!$B$3:$B$60,'F3D 2013'!$A$3:$A$60,"-")</f>
        <v>48</v>
      </c>
      <c r="M11" s="49" t="str">
        <f>_xlfn.XLOOKUP(B11,'F3D 2011'!$B$3:$B$60,'F3D 2011'!$A$3:$A$60,"-")</f>
        <v>-</v>
      </c>
      <c r="N11" s="49">
        <f>_xlfn.XLOOKUP(B11,'F3D 2009'!$B$3:$B$60,'F3D 2009'!$A$3:$A$60,"-")</f>
        <v>7</v>
      </c>
      <c r="O11" s="49">
        <f>_xlfn.XLOOKUP(B11,'F3D 2007'!$B$3:$B$60,'F3D 2007'!$A$3:$A$60,"-")</f>
        <v>3</v>
      </c>
      <c r="P11" s="49">
        <f>_xlfn.XLOOKUP(B11,'F3D 2005'!$B$3:$B$60,'F3D 2005'!$A$3:$A$60,"-")</f>
        <v>37</v>
      </c>
      <c r="Q11" s="49">
        <f>_xlfn.XLOOKUP(B11,'F3D 2003'!$B$3:$B$60,'F3D 2003'!$A$3:$A$60,"-")</f>
        <v>4</v>
      </c>
      <c r="R11" s="49">
        <f>_xlfn.XLOOKUP(B11,'F3D 2001'!$B$3:$B$60,'F3D 2001'!$A$3:$A$60,"-")</f>
        <v>32</v>
      </c>
      <c r="S11" s="49">
        <f>_xlfn.XLOOKUP(B11,'F3D 1999'!$B$3:$B$60,'F3D 1999'!$A$3:$A$60,"-")</f>
        <v>40</v>
      </c>
      <c r="T11" s="49">
        <f>_xlfn.XLOOKUP(B11,'F3D 1997'!$B$3:$B$56,'F3D 1997'!$A$3:$A$56,"-")</f>
        <v>23</v>
      </c>
      <c r="U11" s="49">
        <f>_xlfn.XLOOKUP(B11,'F3D 1995'!$B$3:$B$60,'F3D 1995'!$A$3:$A$60,"-")</f>
        <v>18</v>
      </c>
      <c r="V11" s="49">
        <f>_xlfn.XLOOKUP(B11,'F3D 1993'!$B$3:$B$60,'F3D 1993'!$A$3:$A$60,"-")</f>
        <v>2</v>
      </c>
      <c r="W11" s="49">
        <f>_xlfn.XLOOKUP(B11,'F3D 1991'!$B$3:$B$60,'F3D 1991'!$A$3:$A$60,"-")</f>
        <v>24</v>
      </c>
      <c r="X11" s="49" t="str">
        <f>_xlfn.XLOOKUP(B11,'F3D 1989'!$B$3:$B$60,'F3D 1989'!$A$3:$A$60,"-")</f>
        <v>-</v>
      </c>
      <c r="Y11" s="49" t="str">
        <f>_xlfn.XLOOKUP(B11,'F3D 1987'!$B$3:$B$60,'F3D 1987'!$A$3:$A$60,"-")</f>
        <v>-</v>
      </c>
      <c r="Z11" s="50">
        <f>_xlfn.XLOOKUP(B11,'F3D 1985'!$B$3:$B$60,'F3D 1985'!$A$3:$A$60,"-")</f>
        <v>2</v>
      </c>
      <c r="AB11" s="78">
        <v>9</v>
      </c>
      <c r="AC11" s="106">
        <f t="shared" si="1"/>
        <v>32.571749175073073</v>
      </c>
    </row>
    <row r="12" spans="1:29" x14ac:dyDescent="0.3">
      <c r="A12" s="40">
        <f>A11+1</f>
        <v>10</v>
      </c>
      <c r="B12" s="41" t="s">
        <v>64</v>
      </c>
      <c r="C12" s="42" t="s">
        <v>6</v>
      </c>
      <c r="D12" s="85">
        <f>MIN(_xlfn.XLOOKUP(B12,'F3D 2025'!B:B,'F3D 2025'!E:E,200),_xlfn.XLOOKUP(B12,'F3D 2023'!B:B,'F3D 2023'!E:E,200),_xlfn.XLOOKUP(B12,'F3D 2022'!B:B,'F3D 2022'!E:E,200),_xlfn.XLOOKUP(B12,'F3D 2019'!B:B,'F3D 2019'!E:E,200),_xlfn.XLOOKUP(B12,'F3D 2017'!B:B,'F3D 2017'!E:E,200),_xlfn.XLOOKUP(B12,'F3D 2015'!B:B,'F3D 2015'!E:E,200),_xlfn.XLOOKUP(B12,'F3D 2013'!B:B,'F3D 2013'!E:E,200),_xlfn.XLOOKUP(B12,'F3D 2011'!B:B,'F3D 2011'!E:E,200),_xlfn.XLOOKUP(B12,'F3D 2009'!B:B,'F3D 2009'!E:E,200),_xlfn.XLOOKUP(B12,'F3D 2007'!B:B,'F3D 2007'!E:E,200),_xlfn.XLOOKUP(B12,'F3D 2005'!B:B,'F3D 2005'!E:E,200),_xlfn.XLOOKUP(B12,'F3D 2003'!B:B,'F3D 2003'!E:E,200),_xlfn.XLOOKUP(B12,'F3D 2001'!B:B,'F3D 2001'!E:E,200),_xlfn.XLOOKUP(B12,'F3D 1999'!B:B,'F3D 1999'!E:E,200),_xlfn.XLOOKUP(B12,'F3D 1997'!B:B,'F3D 1997'!E:E,200),_xlfn.XLOOKUP(B12,'F3D 1995'!B:B,'F3D 1995'!E:E,200),_xlfn.XLOOKUP(B12,'F3D 1993'!B:B,'F3D 1993'!E:E,200),_xlfn.XLOOKUP(B12,'F3D 1991'!B:B,'F3D 1991'!E:E,200),_xlfn.XLOOKUP(B12,'F3D 1989'!B:B,'F3D 1989'!E:E,200),_xlfn.XLOOKUP(B12,'F3D 1987'!B:B,'F3D 1987'!E:E,200),_xlfn.XLOOKUP(B12,'F3D 1985'!B:B,'F3D 1985'!E:E,200))</f>
        <v>55.4</v>
      </c>
      <c r="E12" s="82">
        <f>_xlfn.XLOOKUP(F12,AB:AB,AC:AC,0)+_xlfn.XLOOKUP(G12,AB:AB,AC:AC,0)+_xlfn.XLOOKUP(H12,AB:AB,AC:AC,0)+_xlfn.XLOOKUP(I12,AB:AB,AC:AC,0)+_xlfn.XLOOKUP(J12,AB:AB,AC:AC,0)+_xlfn.XLOOKUP(K12,AB:AB,AC:AC,0)+_xlfn.XLOOKUP(L12,AB:AB,AC:AC,0)+_xlfn.XLOOKUP(M12,AB:AB,AC:AC,0)+_xlfn.XLOOKUP(N12,AB:AB,AC:AC,0)+_xlfn.XLOOKUP(O12,AB:AB,AC:AC,0)+_xlfn.XLOOKUP(P12,AB:AB,AC:AC,0)+_xlfn.XLOOKUP(Q12,AB:AB,AC:AC,0)+_xlfn.XLOOKUP(R12,AB:AB,AC:AC,0)+_xlfn.XLOOKUP(S12,AB:AB,AC:AC,0)+_xlfn.XLOOKUP(T12,AB:AB,AC:AC,0)+_xlfn.XLOOKUP(U12,AB:AB,AC:AC,0)+_xlfn.XLOOKUP(V12,AB:AB,AC:AC,0)+_xlfn.XLOOKUP(W12,AB:AB,AC:AC,0)+_xlfn.XLOOKUP(X12,AB:AB,AC:AC,0)+_xlfn.XLOOKUP(Y12,AB:AB,AC:AC,0)+_xlfn.XLOOKUP(Z12,AB:AB,AC:AC,0)</f>
        <v>344.24497853398498</v>
      </c>
      <c r="F12" s="46">
        <f>_xlfn.XLOOKUP(B12,'F3D 2025'!$B$3:$B$60,'F3D 2025'!$A$3:$A$60,"-")</f>
        <v>4</v>
      </c>
      <c r="G12" s="49">
        <f>_xlfn.XLOOKUP(B12,'F3D 2023'!$B$3:$B$60,'F3D 2023'!$A$3:$A$60,"-")</f>
        <v>3</v>
      </c>
      <c r="H12" s="49">
        <f>_xlfn.XLOOKUP(B12,'F3D 2022'!$B$3:$B$60,'F3D 2022'!$A$3:$A$60,"-")</f>
        <v>2</v>
      </c>
      <c r="I12" s="49">
        <f>_xlfn.XLOOKUP(B12,'F3D 2019'!$B$3:$B$60,'F3D 2019'!$A$3:$A$60,"-")</f>
        <v>6</v>
      </c>
      <c r="J12" s="49">
        <f>_xlfn.XLOOKUP(B12,'F3D 2017'!$B$3:$B$60,'F3D 2017'!$A$3:$A$60,"-")</f>
        <v>4</v>
      </c>
      <c r="K12" s="49">
        <f>_xlfn.XLOOKUP(B12,'F3D 2015'!$B$3:$B$60,'F3D 2015'!$A$3:$A$60,"-")</f>
        <v>37</v>
      </c>
      <c r="L12" s="49" t="str">
        <f>_xlfn.XLOOKUP(B12,'F3D 2013'!$B$3:$B$60,'F3D 2013'!$A$3:$A$60,"-")</f>
        <v>-</v>
      </c>
      <c r="M12" s="49" t="str">
        <f>_xlfn.XLOOKUP(B12,'F3D 2011'!$B$3:$B$60,'F3D 2011'!$A$3:$A$60,"-")</f>
        <v>-</v>
      </c>
      <c r="N12" s="49" t="str">
        <f>_xlfn.XLOOKUP(B12,'F3D 2009'!$B$3:$B$60,'F3D 2009'!$A$3:$A$60,"-")</f>
        <v>-</v>
      </c>
      <c r="O12" s="49" t="str">
        <f>_xlfn.XLOOKUP(B12,'F3D 2007'!$B$3:$B$60,'F3D 2007'!$A$3:$A$60,"-")</f>
        <v>-</v>
      </c>
      <c r="P12" s="49" t="str">
        <f>_xlfn.XLOOKUP(B12,'F3D 2005'!$B$3:$B$60,'F3D 2005'!$A$3:$A$60,"-")</f>
        <v>-</v>
      </c>
      <c r="Q12" s="49" t="str">
        <f>_xlfn.XLOOKUP(B12,'F3D 2003'!$B$3:$B$60,'F3D 2003'!$A$3:$A$60,"-")</f>
        <v>-</v>
      </c>
      <c r="R12" s="49" t="str">
        <f>_xlfn.XLOOKUP(B12,'F3D 2001'!$B$3:$B$60,'F3D 2001'!$A$3:$A$60,"-")</f>
        <v>-</v>
      </c>
      <c r="S12" s="49" t="str">
        <f>_xlfn.XLOOKUP(B12,'F3D 1999'!$B$3:$B$60,'F3D 1999'!$A$3:$A$60,"-")</f>
        <v>-</v>
      </c>
      <c r="T12" s="49" t="str">
        <f>_xlfn.XLOOKUP(B12,'F3D 1997'!$B$3:$B$56,'F3D 1997'!$A$3:$A$56,"-")</f>
        <v>-</v>
      </c>
      <c r="U12" s="49" t="str">
        <f>_xlfn.XLOOKUP(B12,'F3D 1995'!$B$3:$B$60,'F3D 1995'!$A$3:$A$60,"-")</f>
        <v>-</v>
      </c>
      <c r="V12" s="49" t="str">
        <f>_xlfn.XLOOKUP(B12,'F3D 1993'!$B$3:$B$60,'F3D 1993'!$A$3:$A$60,"-")</f>
        <v>-</v>
      </c>
      <c r="W12" s="49" t="str">
        <f>_xlfn.XLOOKUP(B12,'F3D 1991'!$B$3:$B$60,'F3D 1991'!$A$3:$A$60,"-")</f>
        <v>-</v>
      </c>
      <c r="X12" s="49" t="str">
        <f>_xlfn.XLOOKUP(B12,'F3D 1989'!$B$3:$B$60,'F3D 1989'!$A$3:$A$60,"-")</f>
        <v>-</v>
      </c>
      <c r="Y12" s="49" t="str">
        <f>_xlfn.XLOOKUP(B12,'F3D 1987'!$B$3:$B$60,'F3D 1987'!$A$3:$A$60,"-")</f>
        <v>-</v>
      </c>
      <c r="Z12" s="50" t="str">
        <f>_xlfn.XLOOKUP(B12,'F3D 1985'!$B$3:$B$60,'F3D 1985'!$A$3:$A$60,"-")</f>
        <v>-</v>
      </c>
      <c r="AB12" s="78">
        <v>10</v>
      </c>
      <c r="AC12" s="106">
        <f t="shared" si="1"/>
        <v>28.368851616326868</v>
      </c>
    </row>
    <row r="13" spans="1:29" x14ac:dyDescent="0.3">
      <c r="A13" s="40">
        <f>A12+1</f>
        <v>11</v>
      </c>
      <c r="B13" s="41" t="s">
        <v>61</v>
      </c>
      <c r="C13" s="42" t="s">
        <v>31</v>
      </c>
      <c r="D13" s="85">
        <f>MIN(_xlfn.XLOOKUP(B13,'F3D 2025'!B:B,'F3D 2025'!E:E,200),_xlfn.XLOOKUP(B13,'F3D 2023'!B:B,'F3D 2023'!E:E,200),_xlfn.XLOOKUP(B13,'F3D 2022'!B:B,'F3D 2022'!E:E,200),_xlfn.XLOOKUP(B13,'F3D 2019'!B:B,'F3D 2019'!E:E,200),_xlfn.XLOOKUP(B13,'F3D 2017'!B:B,'F3D 2017'!E:E,200),_xlfn.XLOOKUP(B13,'F3D 2015'!B:B,'F3D 2015'!E:E,200),_xlfn.XLOOKUP(B13,'F3D 2013'!B:B,'F3D 2013'!E:E,200),_xlfn.XLOOKUP(B13,'F3D 2011'!B:B,'F3D 2011'!E:E,200),_xlfn.XLOOKUP(B13,'F3D 2009'!B:B,'F3D 2009'!E:E,200),_xlfn.XLOOKUP(B13,'F3D 2007'!B:B,'F3D 2007'!E:E,200),_xlfn.XLOOKUP(B13,'F3D 2005'!B:B,'F3D 2005'!E:E,200),_xlfn.XLOOKUP(B13,'F3D 2003'!B:B,'F3D 2003'!E:E,200),_xlfn.XLOOKUP(B13,'F3D 2001'!B:B,'F3D 2001'!E:E,200),_xlfn.XLOOKUP(B13,'F3D 1999'!B:B,'F3D 1999'!E:E,200),_xlfn.XLOOKUP(B13,'F3D 1997'!B:B,'F3D 1997'!E:E,200),_xlfn.XLOOKUP(B13,'F3D 1995'!B:B,'F3D 1995'!E:E,200),_xlfn.XLOOKUP(B13,'F3D 1993'!B:B,'F3D 1993'!E:E,200),_xlfn.XLOOKUP(B13,'F3D 1991'!B:B,'F3D 1991'!E:E,200),_xlfn.XLOOKUP(B13,'F3D 1989'!B:B,'F3D 1989'!E:E,200),_xlfn.XLOOKUP(B13,'F3D 1987'!B:B,'F3D 1987'!E:E,200),_xlfn.XLOOKUP(B13,'F3D 1985'!B:B,'F3D 1985'!E:E,200))</f>
        <v>56.89</v>
      </c>
      <c r="E13" s="82">
        <f>_xlfn.XLOOKUP(F13,AB:AB,AC:AC,0)+_xlfn.XLOOKUP(G13,AB:AB,AC:AC,0)+_xlfn.XLOOKUP(H13,AB:AB,AC:AC,0)+_xlfn.XLOOKUP(I13,AB:AB,AC:AC,0)+_xlfn.XLOOKUP(J13,AB:AB,AC:AC,0)+_xlfn.XLOOKUP(K13,AB:AB,AC:AC,0)+_xlfn.XLOOKUP(L13,AB:AB,AC:AC,0)+_xlfn.XLOOKUP(M13,AB:AB,AC:AC,0)+_xlfn.XLOOKUP(N13,AB:AB,AC:AC,0)+_xlfn.XLOOKUP(O13,AB:AB,AC:AC,0)+_xlfn.XLOOKUP(P13,AB:AB,AC:AC,0)+_xlfn.XLOOKUP(Q13,AB:AB,AC:AC,0)+_xlfn.XLOOKUP(R13,AB:AB,AC:AC,0)+_xlfn.XLOOKUP(S13,AB:AB,AC:AC,0)+_xlfn.XLOOKUP(T13,AB:AB,AC:AC,0)+_xlfn.XLOOKUP(U13,AB:AB,AC:AC,0)+_xlfn.XLOOKUP(V13,AB:AB,AC:AC,0)+_xlfn.XLOOKUP(W13,AB:AB,AC:AC,0)+_xlfn.XLOOKUP(X13,AB:AB,AC:AC,0)+_xlfn.XLOOKUP(Y13,AB:AB,AC:AC,0)+_xlfn.XLOOKUP(Z13,AB:AB,AC:AC,0)</f>
        <v>336.63515257444197</v>
      </c>
      <c r="F13" s="46">
        <f>_xlfn.XLOOKUP(B13,'F3D 2025'!$B$3:$B$60,'F3D 2025'!$A$3:$A$60,"-")</f>
        <v>31</v>
      </c>
      <c r="G13" s="49">
        <f>_xlfn.XLOOKUP(B13,'F3D 2023'!$B$3:$B$60,'F3D 2023'!$A$3:$A$60,"-")</f>
        <v>31</v>
      </c>
      <c r="H13" s="49" t="str">
        <f>_xlfn.XLOOKUP(B13,'F3D 2022'!$B$3:$B$60,'F3D 2022'!$A$3:$A$60,"-")</f>
        <v>-</v>
      </c>
      <c r="I13" s="49">
        <f>_xlfn.XLOOKUP(B13,'F3D 2019'!$B$3:$B$60,'F3D 2019'!$A$3:$A$60,"-")</f>
        <v>24</v>
      </c>
      <c r="J13" s="49">
        <f>_xlfn.XLOOKUP(B13,'F3D 2017'!$B$3:$B$60,'F3D 2017'!$A$3:$A$60,"-")</f>
        <v>28</v>
      </c>
      <c r="K13" s="49">
        <f>_xlfn.XLOOKUP(B13,'F3D 2015'!$B$3:$B$60,'F3D 2015'!$A$3:$A$60,"-")</f>
        <v>36</v>
      </c>
      <c r="L13" s="49">
        <f>_xlfn.XLOOKUP(B13,'F3D 2013'!$B$3:$B$60,'F3D 2013'!$A$3:$A$60,"-")</f>
        <v>17</v>
      </c>
      <c r="M13" s="49">
        <f>_xlfn.XLOOKUP(B13,'F3D 2011'!$B$3:$B$60,'F3D 2011'!$A$3:$A$60,"-")</f>
        <v>3</v>
      </c>
      <c r="N13" s="49">
        <f>_xlfn.XLOOKUP(B13,'F3D 2009'!$B$3:$B$60,'F3D 2009'!$A$3:$A$60,"-")</f>
        <v>16</v>
      </c>
      <c r="O13" s="49">
        <f>_xlfn.XLOOKUP(B13,'F3D 2007'!$B$3:$B$60,'F3D 2007'!$A$3:$A$60,"-")</f>
        <v>14</v>
      </c>
      <c r="P13" s="49">
        <f>_xlfn.XLOOKUP(B13,'F3D 2005'!$B$3:$B$60,'F3D 2005'!$A$3:$A$60,"-")</f>
        <v>12</v>
      </c>
      <c r="Q13" s="49">
        <f>_xlfn.XLOOKUP(B13,'F3D 2003'!$B$3:$B$60,'F3D 2003'!$A$3:$A$60,"-")</f>
        <v>23</v>
      </c>
      <c r="R13" s="49">
        <f>_xlfn.XLOOKUP(B13,'F3D 2001'!$B$3:$B$60,'F3D 2001'!$A$3:$A$60,"-")</f>
        <v>22</v>
      </c>
      <c r="S13" s="49">
        <f>_xlfn.XLOOKUP(B13,'F3D 1999'!$B$3:$B$60,'F3D 1999'!$A$3:$A$60,"-")</f>
        <v>12</v>
      </c>
      <c r="T13" s="49">
        <f>_xlfn.XLOOKUP(B13,'F3D 1997'!$B$3:$B$56,'F3D 1997'!$A$3:$A$56,"-")</f>
        <v>13</v>
      </c>
      <c r="U13" s="49">
        <f>_xlfn.XLOOKUP(B13,'F3D 1995'!$B$3:$B$60,'F3D 1995'!$A$3:$A$60,"-")</f>
        <v>8</v>
      </c>
      <c r="V13" s="49">
        <f>_xlfn.XLOOKUP(B13,'F3D 1993'!$B$3:$B$60,'F3D 1993'!$A$3:$A$60,"-")</f>
        <v>11</v>
      </c>
      <c r="W13" s="49">
        <f>_xlfn.XLOOKUP(B13,'F3D 1991'!$B$3:$B$60,'F3D 1991'!$A$3:$A$60,"-")</f>
        <v>16</v>
      </c>
      <c r="X13" s="49">
        <f>_xlfn.XLOOKUP(B13,'F3D 1989'!$B$3:$B$60,'F3D 1989'!$A$3:$A$60,"-")</f>
        <v>12</v>
      </c>
      <c r="Y13" s="49">
        <f>_xlfn.XLOOKUP(B13,'F3D 1987'!$B$3:$B$60,'F3D 1987'!$A$3:$A$60,"-")</f>
        <v>8</v>
      </c>
      <c r="Z13" s="50" t="str">
        <f>_xlfn.XLOOKUP(B13,'F3D 1985'!$B$3:$B$60,'F3D 1985'!$A$3:$A$60,"-")</f>
        <v>-</v>
      </c>
      <c r="AB13" s="78">
        <v>11</v>
      </c>
      <c r="AC13" s="106">
        <f t="shared" si="1"/>
        <v>24.725452607735804</v>
      </c>
    </row>
    <row r="14" spans="1:29" x14ac:dyDescent="0.3">
      <c r="A14" s="40">
        <f>A13+1</f>
        <v>12</v>
      </c>
      <c r="B14" s="41" t="s">
        <v>51</v>
      </c>
      <c r="C14" s="42" t="s">
        <v>7</v>
      </c>
      <c r="D14" s="85">
        <f>MIN(_xlfn.XLOOKUP(B14,'F3D 2025'!B:B,'F3D 2025'!E:E,200),_xlfn.XLOOKUP(B14,'F3D 2023'!B:B,'F3D 2023'!E:E,200),_xlfn.XLOOKUP(B14,'F3D 2022'!B:B,'F3D 2022'!E:E,200),_xlfn.XLOOKUP(B14,'F3D 2019'!B:B,'F3D 2019'!E:E,200),_xlfn.XLOOKUP(B14,'F3D 2017'!B:B,'F3D 2017'!E:E,200),_xlfn.XLOOKUP(B14,'F3D 2015'!B:B,'F3D 2015'!E:E,200),_xlfn.XLOOKUP(B14,'F3D 2013'!B:B,'F3D 2013'!E:E,200),_xlfn.XLOOKUP(B14,'F3D 2011'!B:B,'F3D 2011'!E:E,200),_xlfn.XLOOKUP(B14,'F3D 2009'!B:B,'F3D 2009'!E:E,200),_xlfn.XLOOKUP(B14,'F3D 2007'!B:B,'F3D 2007'!E:E,200),_xlfn.XLOOKUP(B14,'F3D 2005'!B:B,'F3D 2005'!E:E,200),_xlfn.XLOOKUP(B14,'F3D 2003'!B:B,'F3D 2003'!E:E,200),_xlfn.XLOOKUP(B14,'F3D 2001'!B:B,'F3D 2001'!E:E,200),_xlfn.XLOOKUP(B14,'F3D 1999'!B:B,'F3D 1999'!E:E,200),_xlfn.XLOOKUP(B14,'F3D 1997'!B:B,'F3D 1997'!E:E,200),_xlfn.XLOOKUP(B14,'F3D 1995'!B:B,'F3D 1995'!E:E,200),_xlfn.XLOOKUP(B14,'F3D 1993'!B:B,'F3D 1993'!E:E,200),_xlfn.XLOOKUP(B14,'F3D 1991'!B:B,'F3D 1991'!E:E,200),_xlfn.XLOOKUP(B14,'F3D 1989'!B:B,'F3D 1989'!E:E,200),_xlfn.XLOOKUP(B14,'F3D 1987'!B:B,'F3D 1987'!E:E,200),_xlfn.XLOOKUP(B14,'F3D 1985'!B:B,'F3D 1985'!E:E,200))</f>
        <v>56.53</v>
      </c>
      <c r="E14" s="82">
        <f>_xlfn.XLOOKUP(F14,AB:AB,AC:AC,0)+_xlfn.XLOOKUP(G14,AB:AB,AC:AC,0)+_xlfn.XLOOKUP(H14,AB:AB,AC:AC,0)+_xlfn.XLOOKUP(I14,AB:AB,AC:AC,0)+_xlfn.XLOOKUP(J14,AB:AB,AC:AC,0)+_xlfn.XLOOKUP(K14,AB:AB,AC:AC,0)+_xlfn.XLOOKUP(L14,AB:AB,AC:AC,0)+_xlfn.XLOOKUP(M14,AB:AB,AC:AC,0)+_xlfn.XLOOKUP(N14,AB:AB,AC:AC,0)+_xlfn.XLOOKUP(O14,AB:AB,AC:AC,0)+_xlfn.XLOOKUP(P14,AB:AB,AC:AC,0)+_xlfn.XLOOKUP(Q14,AB:AB,AC:AC,0)+_xlfn.XLOOKUP(R14,AB:AB,AC:AC,0)+_xlfn.XLOOKUP(S14,AB:AB,AC:AC,0)+_xlfn.XLOOKUP(T14,AB:AB,AC:AC,0)+_xlfn.XLOOKUP(U14,AB:AB,AC:AC,0)+_xlfn.XLOOKUP(V14,AB:AB,AC:AC,0)+_xlfn.XLOOKUP(W14,AB:AB,AC:AC,0)+_xlfn.XLOOKUP(X14,AB:AB,AC:AC,0)+_xlfn.XLOOKUP(Y14,AB:AB,AC:AC,0)+_xlfn.XLOOKUP(Z14,AB:AB,AC:AC,0)</f>
        <v>309.56832273724189</v>
      </c>
      <c r="F14" s="46" t="str">
        <f>_xlfn.XLOOKUP(B14,'F3D 2025'!$B$3:$B$60,'F3D 2025'!$A$3:$A$60,"-")</f>
        <v>-</v>
      </c>
      <c r="G14" s="49">
        <f>_xlfn.XLOOKUP(B14,'F3D 2023'!$B$3:$B$60,'F3D 2023'!$A$3:$A$60,"-")</f>
        <v>6</v>
      </c>
      <c r="H14" s="49" t="str">
        <f>_xlfn.XLOOKUP(B14,'F3D 2022'!$B$3:$B$60,'F3D 2022'!$A$3:$A$60,"-")</f>
        <v>-</v>
      </c>
      <c r="I14" s="49">
        <f>_xlfn.XLOOKUP(B14,'F3D 2019'!$B$3:$B$60,'F3D 2019'!$A$3:$A$60,"-")</f>
        <v>5</v>
      </c>
      <c r="J14" s="49">
        <f>_xlfn.XLOOKUP(B14,'F3D 2017'!$B$3:$B$60,'F3D 2017'!$A$3:$A$60,"-")</f>
        <v>7</v>
      </c>
      <c r="K14" s="49">
        <f>_xlfn.XLOOKUP(B14,'F3D 2015'!$B$3:$B$60,'F3D 2015'!$A$3:$A$60,"-")</f>
        <v>14</v>
      </c>
      <c r="L14" s="49">
        <f>_xlfn.XLOOKUP(B14,'F3D 2013'!$B$3:$B$60,'F3D 2013'!$A$3:$A$60,"-")</f>
        <v>5</v>
      </c>
      <c r="M14" s="49">
        <f>_xlfn.XLOOKUP(B14,'F3D 2011'!$B$3:$B$60,'F3D 2011'!$A$3:$A$60,"-")</f>
        <v>2</v>
      </c>
      <c r="N14" s="49" t="str">
        <f>_xlfn.XLOOKUP(B14,'F3D 2009'!$B$3:$B$60,'F3D 2009'!$A$3:$A$60,"-")</f>
        <v>-</v>
      </c>
      <c r="O14" s="49" t="str">
        <f>_xlfn.XLOOKUP(B14,'F3D 2007'!$B$3:$B$60,'F3D 2007'!$A$3:$A$60,"-")</f>
        <v>-</v>
      </c>
      <c r="P14" s="49" t="str">
        <f>_xlfn.XLOOKUP(B14,'F3D 2005'!$B$3:$B$60,'F3D 2005'!$A$3:$A$60,"-")</f>
        <v>-</v>
      </c>
      <c r="Q14" s="49" t="str">
        <f>_xlfn.XLOOKUP(B14,'F3D 2003'!$B$3:$B$60,'F3D 2003'!$A$3:$A$60,"-")</f>
        <v>-</v>
      </c>
      <c r="R14" s="49" t="str">
        <f>_xlfn.XLOOKUP(B14,'F3D 2001'!$B$3:$B$60,'F3D 2001'!$A$3:$A$60,"-")</f>
        <v>-</v>
      </c>
      <c r="S14" s="49" t="str">
        <f>_xlfn.XLOOKUP(B14,'F3D 1999'!$B$3:$B$60,'F3D 1999'!$A$3:$A$60,"-")</f>
        <v>-</v>
      </c>
      <c r="T14" s="49" t="str">
        <f>_xlfn.XLOOKUP(B14,'F3D 1997'!$B$3:$B$56,'F3D 1997'!$A$3:$A$56,"-")</f>
        <v>-</v>
      </c>
      <c r="U14" s="49" t="str">
        <f>_xlfn.XLOOKUP(B14,'F3D 1995'!$B$3:$B$60,'F3D 1995'!$A$3:$A$60,"-")</f>
        <v>-</v>
      </c>
      <c r="V14" s="49" t="str">
        <f>_xlfn.XLOOKUP(B14,'F3D 1993'!$B$3:$B$60,'F3D 1993'!$A$3:$A$60,"-")</f>
        <v>-</v>
      </c>
      <c r="W14" s="49" t="str">
        <f>_xlfn.XLOOKUP(B14,'F3D 1991'!$B$3:$B$60,'F3D 1991'!$A$3:$A$60,"-")</f>
        <v>-</v>
      </c>
      <c r="X14" s="49" t="str">
        <f>_xlfn.XLOOKUP(B14,'F3D 1989'!$B$3:$B$60,'F3D 1989'!$A$3:$A$60,"-")</f>
        <v>-</v>
      </c>
      <c r="Y14" s="49" t="str">
        <f>_xlfn.XLOOKUP(B14,'F3D 1987'!$B$3:$B$60,'F3D 1987'!$A$3:$A$60,"-")</f>
        <v>-</v>
      </c>
      <c r="Z14" s="50" t="str">
        <f>_xlfn.XLOOKUP(B14,'F3D 1985'!$B$3:$B$60,'F3D 1985'!$A$3:$A$60,"-")</f>
        <v>-</v>
      </c>
      <c r="AB14" s="78">
        <v>12</v>
      </c>
      <c r="AC14" s="106">
        <f t="shared" si="1"/>
        <v>21.567070527216483</v>
      </c>
    </row>
    <row r="15" spans="1:29" x14ac:dyDescent="0.3">
      <c r="A15" s="40">
        <f>A14+1</f>
        <v>13</v>
      </c>
      <c r="B15" s="41" t="s">
        <v>53</v>
      </c>
      <c r="C15" s="42" t="s">
        <v>12</v>
      </c>
      <c r="D15" s="85">
        <f>MIN(_xlfn.XLOOKUP(B15,'F3D 2025'!B:B,'F3D 2025'!E:E,200),_xlfn.XLOOKUP(B15,'F3D 2023'!B:B,'F3D 2023'!E:E,200),_xlfn.XLOOKUP(B15,'F3D 2022'!B:B,'F3D 2022'!E:E,200),_xlfn.XLOOKUP(B15,'F3D 2019'!B:B,'F3D 2019'!E:E,200),_xlfn.XLOOKUP(B15,'F3D 2017'!B:B,'F3D 2017'!E:E,200),_xlfn.XLOOKUP(B15,'F3D 2015'!B:B,'F3D 2015'!E:E,200),_xlfn.XLOOKUP(B15,'F3D 2013'!B:B,'F3D 2013'!E:E,200),_xlfn.XLOOKUP(B15,'F3D 2011'!B:B,'F3D 2011'!E:E,200),_xlfn.XLOOKUP(B15,'F3D 2009'!B:B,'F3D 2009'!E:E,200),_xlfn.XLOOKUP(B15,'F3D 2007'!B:B,'F3D 2007'!E:E,200),_xlfn.XLOOKUP(B15,'F3D 2005'!B:B,'F3D 2005'!E:E,200),_xlfn.XLOOKUP(B15,'F3D 2003'!B:B,'F3D 2003'!E:E,200),_xlfn.XLOOKUP(B15,'F3D 2001'!B:B,'F3D 2001'!E:E,200),_xlfn.XLOOKUP(B15,'F3D 1999'!B:B,'F3D 1999'!E:E,200),_xlfn.XLOOKUP(B15,'F3D 1997'!B:B,'F3D 1997'!E:E,200),_xlfn.XLOOKUP(B15,'F3D 1995'!B:B,'F3D 1995'!E:E,200),_xlfn.XLOOKUP(B15,'F3D 1993'!B:B,'F3D 1993'!E:E,200),_xlfn.XLOOKUP(B15,'F3D 1991'!B:B,'F3D 1991'!E:E,200),_xlfn.XLOOKUP(B15,'F3D 1989'!B:B,'F3D 1989'!E:E,200),_xlfn.XLOOKUP(B15,'F3D 1987'!B:B,'F3D 1987'!E:E,200),_xlfn.XLOOKUP(B15,'F3D 1985'!B:B,'F3D 1985'!E:E,200))</f>
        <v>57.38</v>
      </c>
      <c r="E15" s="82">
        <f>_xlfn.XLOOKUP(F15,AB:AB,AC:AC,0)+_xlfn.XLOOKUP(G15,AB:AB,AC:AC,0)+_xlfn.XLOOKUP(H15,AB:AB,AC:AC,0)+_xlfn.XLOOKUP(I15,AB:AB,AC:AC,0)+_xlfn.XLOOKUP(J15,AB:AB,AC:AC,0)+_xlfn.XLOOKUP(K15,AB:AB,AC:AC,0)+_xlfn.XLOOKUP(L15,AB:AB,AC:AC,0)+_xlfn.XLOOKUP(M15,AB:AB,AC:AC,0)+_xlfn.XLOOKUP(N15,AB:AB,AC:AC,0)+_xlfn.XLOOKUP(O15,AB:AB,AC:AC,0)+_xlfn.XLOOKUP(P15,AB:AB,AC:AC,0)+_xlfn.XLOOKUP(Q15,AB:AB,AC:AC,0)+_xlfn.XLOOKUP(R15,AB:AB,AC:AC,0)+_xlfn.XLOOKUP(S15,AB:AB,AC:AC,0)+_xlfn.XLOOKUP(T15,AB:AB,AC:AC,0)+_xlfn.XLOOKUP(U15,AB:AB,AC:AC,0)+_xlfn.XLOOKUP(V15,AB:AB,AC:AC,0)+_xlfn.XLOOKUP(W15,AB:AB,AC:AC,0)+_xlfn.XLOOKUP(X15,AB:AB,AC:AC,0)+_xlfn.XLOOKUP(Y15,AB:AB,AC:AC,0)+_xlfn.XLOOKUP(Z15,AB:AB,AC:AC,0)</f>
        <v>269.50078681798016</v>
      </c>
      <c r="F15" s="46">
        <f>_xlfn.XLOOKUP(B15,'F3D 2025'!$B$3:$B$60,'F3D 2025'!$A$3:$A$60,"-")</f>
        <v>12</v>
      </c>
      <c r="G15" s="49">
        <f>_xlfn.XLOOKUP(B15,'F3D 2023'!$B$3:$B$60,'F3D 2023'!$A$3:$A$60,"-")</f>
        <v>12</v>
      </c>
      <c r="H15" s="49">
        <f>_xlfn.XLOOKUP(B15,'F3D 2022'!$B$3:$B$60,'F3D 2022'!$A$3:$A$60,"-")</f>
        <v>19</v>
      </c>
      <c r="I15" s="49">
        <f>_xlfn.XLOOKUP(B15,'F3D 2019'!$B$3:$B$60,'F3D 2019'!$A$3:$A$60,"-")</f>
        <v>17</v>
      </c>
      <c r="J15" s="49">
        <f>_xlfn.XLOOKUP(B15,'F3D 2017'!$B$3:$B$60,'F3D 2017'!$A$3:$A$60,"-")</f>
        <v>19</v>
      </c>
      <c r="K15" s="49">
        <f>_xlfn.XLOOKUP(B15,'F3D 2015'!$B$3:$B$60,'F3D 2015'!$A$3:$A$60,"-")</f>
        <v>3</v>
      </c>
      <c r="L15" s="49">
        <f>_xlfn.XLOOKUP(B15,'F3D 2013'!$B$3:$B$60,'F3D 2013'!$A$3:$A$60,"-")</f>
        <v>12</v>
      </c>
      <c r="M15" s="49">
        <f>_xlfn.XLOOKUP(B15,'F3D 2011'!$B$3:$B$60,'F3D 2011'!$A$3:$A$60,"-")</f>
        <v>8</v>
      </c>
      <c r="N15" s="49">
        <f>_xlfn.XLOOKUP(B15,'F3D 2009'!$B$3:$B$60,'F3D 2009'!$A$3:$A$60,"-")</f>
        <v>28</v>
      </c>
      <c r="O15" s="49">
        <f>_xlfn.XLOOKUP(B15,'F3D 2007'!$B$3:$B$60,'F3D 2007'!$A$3:$A$60,"-")</f>
        <v>15</v>
      </c>
      <c r="P15" s="49">
        <f>_xlfn.XLOOKUP(B15,'F3D 2005'!$B$3:$B$60,'F3D 2005'!$A$3:$A$60,"-")</f>
        <v>11</v>
      </c>
      <c r="Q15" s="49">
        <f>_xlfn.XLOOKUP(B15,'F3D 2003'!$B$3:$B$60,'F3D 2003'!$A$3:$A$60,"-")</f>
        <v>12</v>
      </c>
      <c r="R15" s="49" t="str">
        <f>_xlfn.XLOOKUP(B15,'F3D 2001'!$B$3:$B$60,'F3D 2001'!$A$3:$A$60,"-")</f>
        <v>-</v>
      </c>
      <c r="S15" s="49" t="str">
        <f>_xlfn.XLOOKUP(B15,'F3D 1999'!$B$3:$B$60,'F3D 1999'!$A$3:$A$60,"-")</f>
        <v>-</v>
      </c>
      <c r="T15" s="49" t="str">
        <f>_xlfn.XLOOKUP(B15,'F3D 1997'!$B$3:$B$56,'F3D 1997'!$A$3:$A$56,"-")</f>
        <v>-</v>
      </c>
      <c r="U15" s="49" t="str">
        <f>_xlfn.XLOOKUP(B15,'F3D 1995'!$B$3:$B$60,'F3D 1995'!$A$3:$A$60,"-")</f>
        <v>-</v>
      </c>
      <c r="V15" s="49" t="str">
        <f>_xlfn.XLOOKUP(B15,'F3D 1993'!$B$3:$B$60,'F3D 1993'!$A$3:$A$60,"-")</f>
        <v>-</v>
      </c>
      <c r="W15" s="49" t="str">
        <f>_xlfn.XLOOKUP(B15,'F3D 1991'!$B$3:$B$60,'F3D 1991'!$A$3:$A$60,"-")</f>
        <v>-</v>
      </c>
      <c r="X15" s="49" t="str">
        <f>_xlfn.XLOOKUP(B15,'F3D 1989'!$B$3:$B$60,'F3D 1989'!$A$3:$A$60,"-")</f>
        <v>-</v>
      </c>
      <c r="Y15" s="49" t="str">
        <f>_xlfn.XLOOKUP(B15,'F3D 1987'!$B$3:$B$60,'F3D 1987'!$A$3:$A$60,"-")</f>
        <v>-</v>
      </c>
      <c r="Z15" s="50" t="str">
        <f>_xlfn.XLOOKUP(B15,'F3D 1985'!$B$3:$B$60,'F3D 1985'!$A$3:$A$60,"-")</f>
        <v>-</v>
      </c>
      <c r="AB15" s="78">
        <v>13</v>
      </c>
      <c r="AC15" s="106">
        <f t="shared" si="1"/>
        <v>18.829138902647287</v>
      </c>
    </row>
    <row r="16" spans="1:29" x14ac:dyDescent="0.3">
      <c r="A16" s="40">
        <f>A15+1</f>
        <v>14</v>
      </c>
      <c r="B16" s="41" t="s">
        <v>46</v>
      </c>
      <c r="C16" s="42" t="s">
        <v>6</v>
      </c>
      <c r="D16" s="85">
        <f>MIN(_xlfn.XLOOKUP(B16,'F3D 2025'!B:B,'F3D 2025'!E:E,200),_xlfn.XLOOKUP(B16,'F3D 2023'!B:B,'F3D 2023'!E:E,200),_xlfn.XLOOKUP(B16,'F3D 2022'!B:B,'F3D 2022'!E:E,200),_xlfn.XLOOKUP(B16,'F3D 2019'!B:B,'F3D 2019'!E:E,200),_xlfn.XLOOKUP(B16,'F3D 2017'!B:B,'F3D 2017'!E:E,200),_xlfn.XLOOKUP(B16,'F3D 2015'!B:B,'F3D 2015'!E:E,200),_xlfn.XLOOKUP(B16,'F3D 2013'!B:B,'F3D 2013'!E:E,200),_xlfn.XLOOKUP(B16,'F3D 2011'!B:B,'F3D 2011'!E:E,200),_xlfn.XLOOKUP(B16,'F3D 2009'!B:B,'F3D 2009'!E:E,200),_xlfn.XLOOKUP(B16,'F3D 2007'!B:B,'F3D 2007'!E:E,200),_xlfn.XLOOKUP(B16,'F3D 2005'!B:B,'F3D 2005'!E:E,200),_xlfn.XLOOKUP(B16,'F3D 2003'!B:B,'F3D 2003'!E:E,200),_xlfn.XLOOKUP(B16,'F3D 2001'!B:B,'F3D 2001'!E:E,200),_xlfn.XLOOKUP(B16,'F3D 1999'!B:B,'F3D 1999'!E:E,200),_xlfn.XLOOKUP(B16,'F3D 1997'!B:B,'F3D 1997'!E:E,200),_xlfn.XLOOKUP(B16,'F3D 1995'!B:B,'F3D 1995'!E:E,200),_xlfn.XLOOKUP(B16,'F3D 1993'!B:B,'F3D 1993'!E:E,200),_xlfn.XLOOKUP(B16,'F3D 1991'!B:B,'F3D 1991'!E:E,200),_xlfn.XLOOKUP(B16,'F3D 1989'!B:B,'F3D 1989'!E:E,200),_xlfn.XLOOKUP(B16,'F3D 1987'!B:B,'F3D 1987'!E:E,200),_xlfn.XLOOKUP(B16,'F3D 1985'!B:B,'F3D 1985'!E:E,200))</f>
        <v>66.599999999999994</v>
      </c>
      <c r="E16" s="82">
        <f>_xlfn.XLOOKUP(F16,AB:AB,AC:AC,0)+_xlfn.XLOOKUP(G16,AB:AB,AC:AC,0)+_xlfn.XLOOKUP(H16,AB:AB,AC:AC,0)+_xlfn.XLOOKUP(I16,AB:AB,AC:AC,0)+_xlfn.XLOOKUP(J16,AB:AB,AC:AC,0)+_xlfn.XLOOKUP(K16,AB:AB,AC:AC,0)+_xlfn.XLOOKUP(L16,AB:AB,AC:AC,0)+_xlfn.XLOOKUP(M16,AB:AB,AC:AC,0)+_xlfn.XLOOKUP(N16,AB:AB,AC:AC,0)+_xlfn.XLOOKUP(O16,AB:AB,AC:AC,0)+_xlfn.XLOOKUP(P16,AB:AB,AC:AC,0)+_xlfn.XLOOKUP(Q16,AB:AB,AC:AC,0)+_xlfn.XLOOKUP(R16,AB:AB,AC:AC,0)+_xlfn.XLOOKUP(S16,AB:AB,AC:AC,0)+_xlfn.XLOOKUP(T16,AB:AB,AC:AC,0)+_xlfn.XLOOKUP(U16,AB:AB,AC:AC,0)+_xlfn.XLOOKUP(V16,AB:AB,AC:AC,0)+_xlfn.XLOOKUP(W16,AB:AB,AC:AC,0)+_xlfn.XLOOKUP(X16,AB:AB,AC:AC,0)+_xlfn.XLOOKUP(Y16,AB:AB,AC:AC,0)+_xlfn.XLOOKUP(Z16,AB:AB,AC:AC,0)</f>
        <v>264.78902892439368</v>
      </c>
      <c r="F16" s="46" t="str">
        <f>_xlfn.XLOOKUP(B16,'F3D 2025'!$B$3:$B$60,'F3D 2025'!$A$3:$A$60,"-")</f>
        <v>-</v>
      </c>
      <c r="G16" s="49" t="str">
        <f>_xlfn.XLOOKUP(B16,'F3D 2023'!$B$3:$B$60,'F3D 2023'!$A$3:$A$60,"-")</f>
        <v>-</v>
      </c>
      <c r="H16" s="49" t="str">
        <f>_xlfn.XLOOKUP(B16,'F3D 2022'!$B$3:$B$60,'F3D 2022'!$A$3:$A$60,"-")</f>
        <v>-</v>
      </c>
      <c r="I16" s="49" t="str">
        <f>_xlfn.XLOOKUP(B16,'F3D 2019'!$B$3:$B$60,'F3D 2019'!$A$3:$A$60,"-")</f>
        <v>-</v>
      </c>
      <c r="J16" s="49" t="str">
        <f>_xlfn.XLOOKUP(B16,'F3D 2017'!$B$3:$B$60,'F3D 2017'!$A$3:$A$60,"-")</f>
        <v>-</v>
      </c>
      <c r="K16" s="49" t="str">
        <f>_xlfn.XLOOKUP(B16,'F3D 2015'!$B$3:$B$60,'F3D 2015'!$A$3:$A$60,"-")</f>
        <v>-</v>
      </c>
      <c r="L16" s="49" t="str">
        <f>_xlfn.XLOOKUP(B16,'F3D 2013'!$B$3:$B$60,'F3D 2013'!$A$3:$A$60,"-")</f>
        <v>-</v>
      </c>
      <c r="M16" s="49" t="str">
        <f>_xlfn.XLOOKUP(B16,'F3D 2011'!$B$3:$B$60,'F3D 2011'!$A$3:$A$60,"-")</f>
        <v>-</v>
      </c>
      <c r="N16" s="49" t="str">
        <f>_xlfn.XLOOKUP(B16,'F3D 2009'!$B$3:$B$60,'F3D 2009'!$A$3:$A$60,"-")</f>
        <v>-</v>
      </c>
      <c r="O16" s="49" t="str">
        <f>_xlfn.XLOOKUP(B16,'F3D 2007'!$B$3:$B$60,'F3D 2007'!$A$3:$A$60,"-")</f>
        <v>-</v>
      </c>
      <c r="P16" s="49" t="str">
        <f>_xlfn.XLOOKUP(B16,'F3D 2005'!$B$3:$B$60,'F3D 2005'!$A$3:$A$60,"-")</f>
        <v>-</v>
      </c>
      <c r="Q16" s="49" t="str">
        <f>_xlfn.XLOOKUP(B16,'F3D 2003'!$B$3:$B$60,'F3D 2003'!$A$3:$A$60,"-")</f>
        <v>-</v>
      </c>
      <c r="R16" s="49" t="str">
        <f>_xlfn.XLOOKUP(B16,'F3D 2001'!$B$3:$B$60,'F3D 2001'!$A$3:$A$60,"-")</f>
        <v>-</v>
      </c>
      <c r="S16" s="49" t="str">
        <f>_xlfn.XLOOKUP(B16,'F3D 1999'!$B$3:$B$60,'F3D 1999'!$A$3:$A$60,"-")</f>
        <v>-</v>
      </c>
      <c r="T16" s="49" t="str">
        <f>_xlfn.XLOOKUP(B16,'F3D 1997'!$B$3:$B$56,'F3D 1997'!$A$3:$A$56,"-")</f>
        <v>-</v>
      </c>
      <c r="U16" s="49" t="str">
        <f>_xlfn.XLOOKUP(B16,'F3D 1995'!$B$3:$B$60,'F3D 1995'!$A$3:$A$60,"-")</f>
        <v>-</v>
      </c>
      <c r="V16" s="49">
        <f>_xlfn.XLOOKUP(B16,'F3D 1993'!$B$3:$B$60,'F3D 1993'!$A$3:$A$60,"-")</f>
        <v>30</v>
      </c>
      <c r="W16" s="49">
        <f>_xlfn.XLOOKUP(B16,'F3D 1991'!$B$3:$B$60,'F3D 1991'!$A$3:$A$60,"-")</f>
        <v>1</v>
      </c>
      <c r="X16" s="49">
        <f>_xlfn.XLOOKUP(B16,'F3D 1989'!$B$3:$B$60,'F3D 1989'!$A$3:$A$60,"-")</f>
        <v>2</v>
      </c>
      <c r="Y16" s="49">
        <f>_xlfn.XLOOKUP(B16,'F3D 1987'!$B$3:$B$60,'F3D 1987'!$A$3:$A$60,"-")</f>
        <v>3</v>
      </c>
      <c r="Z16" s="50" t="str">
        <f>_xlfn.XLOOKUP(B16,'F3D 1985'!$B$3:$B$60,'F3D 1985'!$A$3:$A$60,"-")</f>
        <v>-</v>
      </c>
      <c r="AB16" s="78">
        <v>14</v>
      </c>
      <c r="AC16" s="106">
        <f t="shared" si="1"/>
        <v>16.455686486281138</v>
      </c>
    </row>
    <row r="17" spans="1:29" x14ac:dyDescent="0.3">
      <c r="A17" s="40">
        <f>A16+1</f>
        <v>15</v>
      </c>
      <c r="B17" s="41" t="s">
        <v>68</v>
      </c>
      <c r="C17" s="42" t="s">
        <v>32</v>
      </c>
      <c r="D17" s="85">
        <f>MIN(_xlfn.XLOOKUP(B17,'F3D 2025'!B:B,'F3D 2025'!E:E,200),_xlfn.XLOOKUP(B17,'F3D 2023'!B:B,'F3D 2023'!E:E,200),_xlfn.XLOOKUP(B17,'F3D 2022'!B:B,'F3D 2022'!E:E,200),_xlfn.XLOOKUP(B17,'F3D 2019'!B:B,'F3D 2019'!E:E,200),_xlfn.XLOOKUP(B17,'F3D 2017'!B:B,'F3D 2017'!E:E,200),_xlfn.XLOOKUP(B17,'F3D 2015'!B:B,'F3D 2015'!E:E,200),_xlfn.XLOOKUP(B17,'F3D 2013'!B:B,'F3D 2013'!E:E,200),_xlfn.XLOOKUP(B17,'F3D 2011'!B:B,'F3D 2011'!E:E,200),_xlfn.XLOOKUP(B17,'F3D 2009'!B:B,'F3D 2009'!E:E,200),_xlfn.XLOOKUP(B17,'F3D 2007'!B:B,'F3D 2007'!E:E,200),_xlfn.XLOOKUP(B17,'F3D 2005'!B:B,'F3D 2005'!E:E,200),_xlfn.XLOOKUP(B17,'F3D 2003'!B:B,'F3D 2003'!E:E,200),_xlfn.XLOOKUP(B17,'F3D 2001'!B:B,'F3D 2001'!E:E,200),_xlfn.XLOOKUP(B17,'F3D 1999'!B:B,'F3D 1999'!E:E,200),_xlfn.XLOOKUP(B17,'F3D 1997'!B:B,'F3D 1997'!E:E,200),_xlfn.XLOOKUP(B17,'F3D 1995'!B:B,'F3D 1995'!E:E,200),_xlfn.XLOOKUP(B17,'F3D 1993'!B:B,'F3D 1993'!E:E,200),_xlfn.XLOOKUP(B17,'F3D 1991'!B:B,'F3D 1991'!E:E,200),_xlfn.XLOOKUP(B17,'F3D 1989'!B:B,'F3D 1989'!E:E,200),_xlfn.XLOOKUP(B17,'F3D 1987'!B:B,'F3D 1987'!E:E,200),_xlfn.XLOOKUP(B17,'F3D 1985'!B:B,'F3D 1985'!E:E,200))</f>
        <v>56.3</v>
      </c>
      <c r="E17" s="82">
        <f>_xlfn.XLOOKUP(F17,AB:AB,AC:AC,0)+_xlfn.XLOOKUP(G17,AB:AB,AC:AC,0)+_xlfn.XLOOKUP(H17,AB:AB,AC:AC,0)+_xlfn.XLOOKUP(I17,AB:AB,AC:AC,0)+_xlfn.XLOOKUP(J17,AB:AB,AC:AC,0)+_xlfn.XLOOKUP(K17,AB:AB,AC:AC,0)+_xlfn.XLOOKUP(L17,AB:AB,AC:AC,0)+_xlfn.XLOOKUP(M17,AB:AB,AC:AC,0)+_xlfn.XLOOKUP(N17,AB:AB,AC:AC,0)+_xlfn.XLOOKUP(O17,AB:AB,AC:AC,0)+_xlfn.XLOOKUP(P17,AB:AB,AC:AC,0)+_xlfn.XLOOKUP(Q17,AB:AB,AC:AC,0)+_xlfn.XLOOKUP(R17,AB:AB,AC:AC,0)+_xlfn.XLOOKUP(S17,AB:AB,AC:AC,0)+_xlfn.XLOOKUP(T17,AB:AB,AC:AC,0)+_xlfn.XLOOKUP(U17,AB:AB,AC:AC,0)+_xlfn.XLOOKUP(V17,AB:AB,AC:AC,0)+_xlfn.XLOOKUP(W17,AB:AB,AC:AC,0)+_xlfn.XLOOKUP(X17,AB:AB,AC:AC,0)+_xlfn.XLOOKUP(Y17,AB:AB,AC:AC,0)+_xlfn.XLOOKUP(Z17,AB:AB,AC:AC,0)</f>
        <v>257.09457810872493</v>
      </c>
      <c r="F17" s="46">
        <f>_xlfn.XLOOKUP(B17,'F3D 2025'!$B$3:$B$60,'F3D 2025'!$A$3:$A$60,"-")</f>
        <v>3</v>
      </c>
      <c r="G17" s="49">
        <f>_xlfn.XLOOKUP(B17,'F3D 2023'!$B$3:$B$60,'F3D 2023'!$A$3:$A$60,"-")</f>
        <v>7</v>
      </c>
      <c r="H17" s="49">
        <f>_xlfn.XLOOKUP(B17,'F3D 2022'!$B$3:$B$60,'F3D 2022'!$A$3:$A$60,"-")</f>
        <v>5</v>
      </c>
      <c r="I17" s="49">
        <f>_xlfn.XLOOKUP(B17,'F3D 2019'!$B$3:$B$60,'F3D 2019'!$A$3:$A$60,"-")</f>
        <v>4</v>
      </c>
      <c r="J17" s="49">
        <f>_xlfn.XLOOKUP(B17,'F3D 2017'!$B$3:$B$60,'F3D 2017'!$A$3:$A$60,"-")</f>
        <v>15</v>
      </c>
      <c r="K17" s="49">
        <f>_xlfn.XLOOKUP(B17,'F3D 2015'!$B$3:$B$60,'F3D 2015'!$A$3:$A$60,"-")</f>
        <v>34</v>
      </c>
      <c r="L17" s="49" t="str">
        <f>_xlfn.XLOOKUP(B17,'F3D 2013'!$B$3:$B$60,'F3D 2013'!$A$3:$A$60,"-")</f>
        <v>-</v>
      </c>
      <c r="M17" s="49" t="str">
        <f>_xlfn.XLOOKUP(B17,'F3D 2011'!$B$3:$B$60,'F3D 2011'!$A$3:$A$60,"-")</f>
        <v>-</v>
      </c>
      <c r="N17" s="49" t="str">
        <f>_xlfn.XLOOKUP(B17,'F3D 2009'!$B$3:$B$60,'F3D 2009'!$A$3:$A$60,"-")</f>
        <v>-</v>
      </c>
      <c r="O17" s="49" t="str">
        <f>_xlfn.XLOOKUP(B17,'F3D 2007'!$B$3:$B$60,'F3D 2007'!$A$3:$A$60,"-")</f>
        <v>-</v>
      </c>
      <c r="P17" s="49" t="str">
        <f>_xlfn.XLOOKUP(B17,'F3D 2005'!$B$3:$B$60,'F3D 2005'!$A$3:$A$60,"-")</f>
        <v>-</v>
      </c>
      <c r="Q17" s="49" t="str">
        <f>_xlfn.XLOOKUP(B17,'F3D 2003'!$B$3:$B$60,'F3D 2003'!$A$3:$A$60,"-")</f>
        <v>-</v>
      </c>
      <c r="R17" s="49" t="str">
        <f>_xlfn.XLOOKUP(B17,'F3D 2001'!$B$3:$B$60,'F3D 2001'!$A$3:$A$60,"-")</f>
        <v>-</v>
      </c>
      <c r="S17" s="49" t="str">
        <f>_xlfn.XLOOKUP(B17,'F3D 1999'!$B$3:$B$60,'F3D 1999'!$A$3:$A$60,"-")</f>
        <v>-</v>
      </c>
      <c r="T17" s="49" t="str">
        <f>_xlfn.XLOOKUP(B17,'F3D 1997'!$B$3:$B$56,'F3D 1997'!$A$3:$A$56,"-")</f>
        <v>-</v>
      </c>
      <c r="U17" s="49" t="str">
        <f>_xlfn.XLOOKUP(B17,'F3D 1995'!$B$3:$B$60,'F3D 1995'!$A$3:$A$60,"-")</f>
        <v>-</v>
      </c>
      <c r="V17" s="49" t="str">
        <f>_xlfn.XLOOKUP(B17,'F3D 1993'!$B$3:$B$60,'F3D 1993'!$A$3:$A$60,"-")</f>
        <v>-</v>
      </c>
      <c r="W17" s="49" t="str">
        <f>_xlfn.XLOOKUP(B17,'F3D 1991'!$B$3:$B$60,'F3D 1991'!$A$3:$A$60,"-")</f>
        <v>-</v>
      </c>
      <c r="X17" s="49" t="str">
        <f>_xlfn.XLOOKUP(B17,'F3D 1989'!$B$3:$B$60,'F3D 1989'!$A$3:$A$60,"-")</f>
        <v>-</v>
      </c>
      <c r="Y17" s="49" t="str">
        <f>_xlfn.XLOOKUP(B17,'F3D 1987'!$B$3:$B$60,'F3D 1987'!$A$3:$A$60,"-")</f>
        <v>-</v>
      </c>
      <c r="Z17" s="50" t="str">
        <f>_xlfn.XLOOKUP(B17,'F3D 1985'!$B$3:$B$60,'F3D 1985'!$A$3:$A$60,"-")</f>
        <v>-</v>
      </c>
      <c r="AB17" s="78">
        <v>15</v>
      </c>
      <c r="AC17" s="106">
        <f t="shared" si="1"/>
        <v>14.398193040424658</v>
      </c>
    </row>
    <row r="18" spans="1:29" x14ac:dyDescent="0.3">
      <c r="A18" s="40">
        <f>A17+1</f>
        <v>16</v>
      </c>
      <c r="B18" s="41" t="s">
        <v>52</v>
      </c>
      <c r="C18" s="42" t="s">
        <v>6</v>
      </c>
      <c r="D18" s="85">
        <f>MIN(_xlfn.XLOOKUP(B18,'F3D 2025'!B:B,'F3D 2025'!E:E,200),_xlfn.XLOOKUP(B18,'F3D 2023'!B:B,'F3D 2023'!E:E,200),_xlfn.XLOOKUP(B18,'F3D 2022'!B:B,'F3D 2022'!E:E,200),_xlfn.XLOOKUP(B18,'F3D 2019'!B:B,'F3D 2019'!E:E,200),_xlfn.XLOOKUP(B18,'F3D 2017'!B:B,'F3D 2017'!E:E,200),_xlfn.XLOOKUP(B18,'F3D 2015'!B:B,'F3D 2015'!E:E,200),_xlfn.XLOOKUP(B18,'F3D 2013'!B:B,'F3D 2013'!E:E,200),_xlfn.XLOOKUP(B18,'F3D 2011'!B:B,'F3D 2011'!E:E,200),_xlfn.XLOOKUP(B18,'F3D 2009'!B:B,'F3D 2009'!E:E,200),_xlfn.XLOOKUP(B18,'F3D 2007'!B:B,'F3D 2007'!E:E,200),_xlfn.XLOOKUP(B18,'F3D 2005'!B:B,'F3D 2005'!E:E,200),_xlfn.XLOOKUP(B18,'F3D 2003'!B:B,'F3D 2003'!E:E,200),_xlfn.XLOOKUP(B18,'F3D 2001'!B:B,'F3D 2001'!E:E,200),_xlfn.XLOOKUP(B18,'F3D 1999'!B:B,'F3D 1999'!E:E,200),_xlfn.XLOOKUP(B18,'F3D 1997'!B:B,'F3D 1997'!E:E,200),_xlfn.XLOOKUP(B18,'F3D 1995'!B:B,'F3D 1995'!E:E,200),_xlfn.XLOOKUP(B18,'F3D 1993'!B:B,'F3D 1993'!E:E,200),_xlfn.XLOOKUP(B18,'F3D 1991'!B:B,'F3D 1991'!E:E,200),_xlfn.XLOOKUP(B18,'F3D 1989'!B:B,'F3D 1989'!E:E,200),_xlfn.XLOOKUP(B18,'F3D 1987'!B:B,'F3D 1987'!E:E,200),_xlfn.XLOOKUP(B18,'F3D 1985'!B:B,'F3D 1985'!E:E,200))</f>
        <v>57.41</v>
      </c>
      <c r="E18" s="82">
        <f>_xlfn.XLOOKUP(F18,AB:AB,AC:AC,0)+_xlfn.XLOOKUP(G18,AB:AB,AC:AC,0)+_xlfn.XLOOKUP(H18,AB:AB,AC:AC,0)+_xlfn.XLOOKUP(I18,AB:AB,AC:AC,0)+_xlfn.XLOOKUP(J18,AB:AB,AC:AC,0)+_xlfn.XLOOKUP(K18,AB:AB,AC:AC,0)+_xlfn.XLOOKUP(L18,AB:AB,AC:AC,0)+_xlfn.XLOOKUP(M18,AB:AB,AC:AC,0)+_xlfn.XLOOKUP(N18,AB:AB,AC:AC,0)+_xlfn.XLOOKUP(O18,AB:AB,AC:AC,0)+_xlfn.XLOOKUP(P18,AB:AB,AC:AC,0)+_xlfn.XLOOKUP(Q18,AB:AB,AC:AC,0)+_xlfn.XLOOKUP(R18,AB:AB,AC:AC,0)+_xlfn.XLOOKUP(S18,AB:AB,AC:AC,0)+_xlfn.XLOOKUP(T18,AB:AB,AC:AC,0)+_xlfn.XLOOKUP(U18,AB:AB,AC:AC,0)+_xlfn.XLOOKUP(V18,AB:AB,AC:AC,0)+_xlfn.XLOOKUP(W18,AB:AB,AC:AC,0)+_xlfn.XLOOKUP(X18,AB:AB,AC:AC,0)+_xlfn.XLOOKUP(Y18,AB:AB,AC:AC,0)+_xlfn.XLOOKUP(Z18,AB:AB,AC:AC,0)</f>
        <v>252.2333845716287</v>
      </c>
      <c r="F18" s="46" t="str">
        <f>_xlfn.XLOOKUP(B18,'F3D 2025'!$B$3:$B$60,'F3D 2025'!$A$3:$A$60,"-")</f>
        <v>-</v>
      </c>
      <c r="G18" s="49" t="str">
        <f>_xlfn.XLOOKUP(B18,'F3D 2023'!$B$3:$B$60,'F3D 2023'!$A$3:$A$60,"-")</f>
        <v>-</v>
      </c>
      <c r="H18" s="49" t="str">
        <f>_xlfn.XLOOKUP(B18,'F3D 2022'!$B$3:$B$60,'F3D 2022'!$A$3:$A$60,"-")</f>
        <v>-</v>
      </c>
      <c r="I18" s="49" t="str">
        <f>_xlfn.XLOOKUP(B18,'F3D 2019'!$B$3:$B$60,'F3D 2019'!$A$3:$A$60,"-")</f>
        <v>-</v>
      </c>
      <c r="J18" s="49" t="str">
        <f>_xlfn.XLOOKUP(B18,'F3D 2017'!$B$3:$B$60,'F3D 2017'!$A$3:$A$60,"-")</f>
        <v>-</v>
      </c>
      <c r="K18" s="49" t="str">
        <f>_xlfn.XLOOKUP(B18,'F3D 2015'!$B$3:$B$60,'F3D 2015'!$A$3:$A$60,"-")</f>
        <v>-</v>
      </c>
      <c r="L18" s="49">
        <f>_xlfn.XLOOKUP(B18,'F3D 2013'!$B$3:$B$60,'F3D 2013'!$A$3:$A$60,"-")</f>
        <v>7</v>
      </c>
      <c r="M18" s="49">
        <f>_xlfn.XLOOKUP(B18,'F3D 2011'!$B$3:$B$60,'F3D 2011'!$A$3:$A$60,"-")</f>
        <v>5</v>
      </c>
      <c r="N18" s="49">
        <f>_xlfn.XLOOKUP(B18,'F3D 2009'!$B$3:$B$60,'F3D 2009'!$A$3:$A$60,"-")</f>
        <v>4</v>
      </c>
      <c r="O18" s="49">
        <f>_xlfn.XLOOKUP(B18,'F3D 2007'!$B$3:$B$60,'F3D 2007'!$A$3:$A$60,"-")</f>
        <v>2</v>
      </c>
      <c r="P18" s="49" t="str">
        <f>_xlfn.XLOOKUP(B18,'F3D 2005'!$B$3:$B$60,'F3D 2005'!$A$3:$A$60,"-")</f>
        <v>-</v>
      </c>
      <c r="Q18" s="49" t="str">
        <f>_xlfn.XLOOKUP(B18,'F3D 2003'!$B$3:$B$60,'F3D 2003'!$A$3:$A$60,"-")</f>
        <v>-</v>
      </c>
      <c r="R18" s="49" t="str">
        <f>_xlfn.XLOOKUP(B18,'F3D 2001'!$B$3:$B$60,'F3D 2001'!$A$3:$A$60,"-")</f>
        <v>-</v>
      </c>
      <c r="S18" s="49" t="str">
        <f>_xlfn.XLOOKUP(B18,'F3D 1999'!$B$3:$B$60,'F3D 1999'!$A$3:$A$60,"-")</f>
        <v>-</v>
      </c>
      <c r="T18" s="49" t="str">
        <f>_xlfn.XLOOKUP(B18,'F3D 1997'!$B$3:$B$56,'F3D 1997'!$A$3:$A$56,"-")</f>
        <v>-</v>
      </c>
      <c r="U18" s="49" t="str">
        <f>_xlfn.XLOOKUP(B18,'F3D 1995'!$B$3:$B$60,'F3D 1995'!$A$3:$A$60,"-")</f>
        <v>-</v>
      </c>
      <c r="V18" s="49" t="str">
        <f>_xlfn.XLOOKUP(B18,'F3D 1993'!$B$3:$B$60,'F3D 1993'!$A$3:$A$60,"-")</f>
        <v>-</v>
      </c>
      <c r="W18" s="49" t="str">
        <f>_xlfn.XLOOKUP(B18,'F3D 1991'!$B$3:$B$60,'F3D 1991'!$A$3:$A$60,"-")</f>
        <v>-</v>
      </c>
      <c r="X18" s="49" t="str">
        <f>_xlfn.XLOOKUP(B18,'F3D 1989'!$B$3:$B$60,'F3D 1989'!$A$3:$A$60,"-")</f>
        <v>-</v>
      </c>
      <c r="Y18" s="49" t="str">
        <f>_xlfn.XLOOKUP(B18,'F3D 1987'!$B$3:$B$60,'F3D 1987'!$A$3:$A$60,"-")</f>
        <v>-</v>
      </c>
      <c r="Z18" s="50" t="str">
        <f>_xlfn.XLOOKUP(B18,'F3D 1985'!$B$3:$B$60,'F3D 1985'!$A$3:$A$60,"-")</f>
        <v>-</v>
      </c>
      <c r="AB18" s="78">
        <v>16</v>
      </c>
      <c r="AC18" s="106">
        <f t="shared" si="1"/>
        <v>12.614597443330826</v>
      </c>
    </row>
    <row r="19" spans="1:29" x14ac:dyDescent="0.3">
      <c r="A19" s="40">
        <f>A18+1</f>
        <v>17</v>
      </c>
      <c r="B19" s="41" t="s">
        <v>48</v>
      </c>
      <c r="C19" s="42" t="s">
        <v>12</v>
      </c>
      <c r="D19" s="85">
        <f>MIN(_xlfn.XLOOKUP(B19,'F3D 2025'!B:B,'F3D 2025'!E:E,200),_xlfn.XLOOKUP(B19,'F3D 2023'!B:B,'F3D 2023'!E:E,200),_xlfn.XLOOKUP(B19,'F3D 2022'!B:B,'F3D 2022'!E:E,200),_xlfn.XLOOKUP(B19,'F3D 2019'!B:B,'F3D 2019'!E:E,200),_xlfn.XLOOKUP(B19,'F3D 2017'!B:B,'F3D 2017'!E:E,200),_xlfn.XLOOKUP(B19,'F3D 2015'!B:B,'F3D 2015'!E:E,200),_xlfn.XLOOKUP(B19,'F3D 2013'!B:B,'F3D 2013'!E:E,200),_xlfn.XLOOKUP(B19,'F3D 2011'!B:B,'F3D 2011'!E:E,200),_xlfn.XLOOKUP(B19,'F3D 2009'!B:B,'F3D 2009'!E:E,200),_xlfn.XLOOKUP(B19,'F3D 2007'!B:B,'F3D 2007'!E:E,200),_xlfn.XLOOKUP(B19,'F3D 2005'!B:B,'F3D 2005'!E:E,200),_xlfn.XLOOKUP(B19,'F3D 2003'!B:B,'F3D 2003'!E:E,200),_xlfn.XLOOKUP(B19,'F3D 2001'!B:B,'F3D 2001'!E:E,200),_xlfn.XLOOKUP(B19,'F3D 1999'!B:B,'F3D 1999'!E:E,200),_xlfn.XLOOKUP(B19,'F3D 1997'!B:B,'F3D 1997'!E:E,200),_xlfn.XLOOKUP(B19,'F3D 1995'!B:B,'F3D 1995'!E:E,200),_xlfn.XLOOKUP(B19,'F3D 1993'!B:B,'F3D 1993'!E:E,200),_xlfn.XLOOKUP(B19,'F3D 1991'!B:B,'F3D 1991'!E:E,200),_xlfn.XLOOKUP(B19,'F3D 1989'!B:B,'F3D 1989'!E:E,200),_xlfn.XLOOKUP(B19,'F3D 1987'!B:B,'F3D 1987'!E:E,200),_xlfn.XLOOKUP(B19,'F3D 1985'!B:B,'F3D 1985'!E:E,200))</f>
        <v>55.76</v>
      </c>
      <c r="E19" s="82">
        <f>_xlfn.XLOOKUP(F19,AB:AB,AC:AC,0)+_xlfn.XLOOKUP(G19,AB:AB,AC:AC,0)+_xlfn.XLOOKUP(H19,AB:AB,AC:AC,0)+_xlfn.XLOOKUP(I19,AB:AB,AC:AC,0)+_xlfn.XLOOKUP(J19,AB:AB,AC:AC,0)+_xlfn.XLOOKUP(K19,AB:AB,AC:AC,0)+_xlfn.XLOOKUP(L19,AB:AB,AC:AC,0)+_xlfn.XLOOKUP(M19,AB:AB,AC:AC,0)+_xlfn.XLOOKUP(N19,AB:AB,AC:AC,0)+_xlfn.XLOOKUP(O19,AB:AB,AC:AC,0)+_xlfn.XLOOKUP(P19,AB:AB,AC:AC,0)+_xlfn.XLOOKUP(Q19,AB:AB,AC:AC,0)+_xlfn.XLOOKUP(R19,AB:AB,AC:AC,0)+_xlfn.XLOOKUP(S19,AB:AB,AC:AC,0)+_xlfn.XLOOKUP(T19,AB:AB,AC:AC,0)+_xlfn.XLOOKUP(U19,AB:AB,AC:AC,0)+_xlfn.XLOOKUP(V19,AB:AB,AC:AC,0)+_xlfn.XLOOKUP(W19,AB:AB,AC:AC,0)+_xlfn.XLOOKUP(X19,AB:AB,AC:AC,0)+_xlfn.XLOOKUP(Y19,AB:AB,AC:AC,0)+_xlfn.XLOOKUP(Z19,AB:AB,AC:AC,0)</f>
        <v>227.13107643663224</v>
      </c>
      <c r="F19" s="46">
        <f>_xlfn.XLOOKUP(B19,'F3D 2025'!$B$3:$B$60,'F3D 2025'!$A$3:$A$60,"-")</f>
        <v>9</v>
      </c>
      <c r="G19" s="49" t="str">
        <f>_xlfn.XLOOKUP(B19,'F3D 2023'!$B$3:$B$60,'F3D 2023'!$A$3:$A$60,"-")</f>
        <v>-</v>
      </c>
      <c r="H19" s="49">
        <f>_xlfn.XLOOKUP(B19,'F3D 2022'!$B$3:$B$60,'F3D 2022'!$A$3:$A$60,"-")</f>
        <v>11</v>
      </c>
      <c r="I19" s="49">
        <f>_xlfn.XLOOKUP(B19,'F3D 2019'!$B$3:$B$60,'F3D 2019'!$A$3:$A$60,"-")</f>
        <v>15</v>
      </c>
      <c r="J19" s="49">
        <f>_xlfn.XLOOKUP(B19,'F3D 2017'!$B$3:$B$60,'F3D 2017'!$A$3:$A$60,"-")</f>
        <v>1</v>
      </c>
      <c r="K19" s="49">
        <f>_xlfn.XLOOKUP(B19,'F3D 2015'!$B$3:$B$60,'F3D 2015'!$A$3:$A$60,"-")</f>
        <v>11</v>
      </c>
      <c r="L19" s="49">
        <f>_xlfn.XLOOKUP(B19,'F3D 2013'!$B$3:$B$60,'F3D 2013'!$A$3:$A$60,"-")</f>
        <v>30</v>
      </c>
      <c r="M19" s="49">
        <f>_xlfn.XLOOKUP(B19,'F3D 2011'!$B$3:$B$60,'F3D 2011'!$A$3:$A$60,"-")</f>
        <v>27</v>
      </c>
      <c r="N19" s="49">
        <f>_xlfn.XLOOKUP(B19,'F3D 2009'!$B$3:$B$60,'F3D 2009'!$A$3:$A$60,"-")</f>
        <v>11</v>
      </c>
      <c r="O19" s="49" t="str">
        <f>_xlfn.XLOOKUP(B19,'F3D 2007'!$B$3:$B$60,'F3D 2007'!$A$3:$A$60,"-")</f>
        <v>-</v>
      </c>
      <c r="P19" s="49" t="str">
        <f>_xlfn.XLOOKUP(B19,'F3D 2005'!$B$3:$B$60,'F3D 2005'!$A$3:$A$60,"-")</f>
        <v>-</v>
      </c>
      <c r="Q19" s="49" t="str">
        <f>_xlfn.XLOOKUP(B19,'F3D 2003'!$B$3:$B$60,'F3D 2003'!$A$3:$A$60,"-")</f>
        <v>-</v>
      </c>
      <c r="R19" s="49" t="str">
        <f>_xlfn.XLOOKUP(B19,'F3D 2001'!$B$3:$B$60,'F3D 2001'!$A$3:$A$60,"-")</f>
        <v>-</v>
      </c>
      <c r="S19" s="49" t="str">
        <f>_xlfn.XLOOKUP(B19,'F3D 1999'!$B$3:$B$60,'F3D 1999'!$A$3:$A$60,"-")</f>
        <v>-</v>
      </c>
      <c r="T19" s="49" t="str">
        <f>_xlfn.XLOOKUP(B19,'F3D 1997'!$B$3:$B$56,'F3D 1997'!$A$3:$A$56,"-")</f>
        <v>-</v>
      </c>
      <c r="U19" s="49" t="str">
        <f>_xlfn.XLOOKUP(B19,'F3D 1995'!$B$3:$B$60,'F3D 1995'!$A$3:$A$60,"-")</f>
        <v>-</v>
      </c>
      <c r="V19" s="49" t="str">
        <f>_xlfn.XLOOKUP(B19,'F3D 1993'!$B$3:$B$60,'F3D 1993'!$A$3:$A$60,"-")</f>
        <v>-</v>
      </c>
      <c r="W19" s="49" t="str">
        <f>_xlfn.XLOOKUP(B19,'F3D 1991'!$B$3:$B$60,'F3D 1991'!$A$3:$A$60,"-")</f>
        <v>-</v>
      </c>
      <c r="X19" s="49" t="str">
        <f>_xlfn.XLOOKUP(B19,'F3D 1989'!$B$3:$B$60,'F3D 1989'!$A$3:$A$60,"-")</f>
        <v>-</v>
      </c>
      <c r="Y19" s="49" t="str">
        <f>_xlfn.XLOOKUP(B19,'F3D 1987'!$B$3:$B$60,'F3D 1987'!$A$3:$A$60,"-")</f>
        <v>-</v>
      </c>
      <c r="Z19" s="50" t="str">
        <f>_xlfn.XLOOKUP(B19,'F3D 1985'!$B$3:$B$60,'F3D 1985'!$A$3:$A$60,"-")</f>
        <v>-</v>
      </c>
      <c r="AB19" s="78">
        <v>17</v>
      </c>
      <c r="AC19" s="106">
        <f t="shared" si="1"/>
        <v>11.068437838118458</v>
      </c>
    </row>
    <row r="20" spans="1:29" x14ac:dyDescent="0.3">
      <c r="A20" s="40">
        <f>A19+1</f>
        <v>18</v>
      </c>
      <c r="B20" s="41" t="s">
        <v>55</v>
      </c>
      <c r="C20" s="42" t="s">
        <v>11</v>
      </c>
      <c r="D20" s="85">
        <f>MIN(_xlfn.XLOOKUP(B20,'F3D 2025'!B:B,'F3D 2025'!E:E,200),_xlfn.XLOOKUP(B20,'F3D 2023'!B:B,'F3D 2023'!E:E,200),_xlfn.XLOOKUP(B20,'F3D 2022'!B:B,'F3D 2022'!E:E,200),_xlfn.XLOOKUP(B20,'F3D 2019'!B:B,'F3D 2019'!E:E,200),_xlfn.XLOOKUP(B20,'F3D 2017'!B:B,'F3D 2017'!E:E,200),_xlfn.XLOOKUP(B20,'F3D 2015'!B:B,'F3D 2015'!E:E,200),_xlfn.XLOOKUP(B20,'F3D 2013'!B:B,'F3D 2013'!E:E,200),_xlfn.XLOOKUP(B20,'F3D 2011'!B:B,'F3D 2011'!E:E,200),_xlfn.XLOOKUP(B20,'F3D 2009'!B:B,'F3D 2009'!E:E,200),_xlfn.XLOOKUP(B20,'F3D 2007'!B:B,'F3D 2007'!E:E,200),_xlfn.XLOOKUP(B20,'F3D 2005'!B:B,'F3D 2005'!E:E,200),_xlfn.XLOOKUP(B20,'F3D 2003'!B:B,'F3D 2003'!E:E,200),_xlfn.XLOOKUP(B20,'F3D 2001'!B:B,'F3D 2001'!E:E,200),_xlfn.XLOOKUP(B20,'F3D 1999'!B:B,'F3D 1999'!E:E,200),_xlfn.XLOOKUP(B20,'F3D 1997'!B:B,'F3D 1997'!E:E,200),_xlfn.XLOOKUP(B20,'F3D 1995'!B:B,'F3D 1995'!E:E,200),_xlfn.XLOOKUP(B20,'F3D 1993'!B:B,'F3D 1993'!E:E,200),_xlfn.XLOOKUP(B20,'F3D 1991'!B:B,'F3D 1991'!E:E,200),_xlfn.XLOOKUP(B20,'F3D 1989'!B:B,'F3D 1989'!E:E,200),_xlfn.XLOOKUP(B20,'F3D 1987'!B:B,'F3D 1987'!E:E,200),_xlfn.XLOOKUP(B20,'F3D 1985'!B:B,'F3D 1985'!E:E,200))</f>
        <v>56.03</v>
      </c>
      <c r="E20" s="82">
        <f>_xlfn.XLOOKUP(F20,AB:AB,AC:AC,0)+_xlfn.XLOOKUP(G20,AB:AB,AC:AC,0)+_xlfn.XLOOKUP(H20,AB:AB,AC:AC,0)+_xlfn.XLOOKUP(I20,AB:AB,AC:AC,0)+_xlfn.XLOOKUP(J20,AB:AB,AC:AC,0)+_xlfn.XLOOKUP(K20,AB:AB,AC:AC,0)+_xlfn.XLOOKUP(L20,AB:AB,AC:AC,0)+_xlfn.XLOOKUP(M20,AB:AB,AC:AC,0)+_xlfn.XLOOKUP(N20,AB:AB,AC:AC,0)+_xlfn.XLOOKUP(O20,AB:AB,AC:AC,0)+_xlfn.XLOOKUP(P20,AB:AB,AC:AC,0)+_xlfn.XLOOKUP(Q20,AB:AB,AC:AC,0)+_xlfn.XLOOKUP(R20,AB:AB,AC:AC,0)+_xlfn.XLOOKUP(S20,AB:AB,AC:AC,0)+_xlfn.XLOOKUP(T20,AB:AB,AC:AC,0)+_xlfn.XLOOKUP(U20,AB:AB,AC:AC,0)+_xlfn.XLOOKUP(V20,AB:AB,AC:AC,0)+_xlfn.XLOOKUP(W20,AB:AB,AC:AC,0)+_xlfn.XLOOKUP(X20,AB:AB,AC:AC,0)+_xlfn.XLOOKUP(Y20,AB:AB,AC:AC,0)+_xlfn.XLOOKUP(Z20,AB:AB,AC:AC,0)</f>
        <v>226.84994131600394</v>
      </c>
      <c r="F20" s="46" t="str">
        <f>_xlfn.XLOOKUP(B20,'F3D 2025'!$B$3:$B$60,'F3D 2025'!$A$3:$A$60,"-")</f>
        <v>-</v>
      </c>
      <c r="G20" s="49">
        <f>_xlfn.XLOOKUP(B20,'F3D 2023'!$B$3:$B$60,'F3D 2023'!$A$3:$A$60,"-")</f>
        <v>11</v>
      </c>
      <c r="H20" s="49" t="str">
        <f>_xlfn.XLOOKUP(B20,'F3D 2022'!$B$3:$B$60,'F3D 2022'!$A$3:$A$60,"-")</f>
        <v>-</v>
      </c>
      <c r="I20" s="49">
        <f>_xlfn.XLOOKUP(B20,'F3D 2019'!$B$3:$B$60,'F3D 2019'!$A$3:$A$60,"-")</f>
        <v>31</v>
      </c>
      <c r="J20" s="49">
        <f>_xlfn.XLOOKUP(B20,'F3D 2017'!$B$3:$B$60,'F3D 2017'!$A$3:$A$60,"-")</f>
        <v>3</v>
      </c>
      <c r="K20" s="49">
        <f>_xlfn.XLOOKUP(B20,'F3D 2015'!$B$3:$B$60,'F3D 2015'!$A$3:$A$60,"-")</f>
        <v>28</v>
      </c>
      <c r="L20" s="49" t="str">
        <f>_xlfn.XLOOKUP(B20,'F3D 2013'!$B$3:$B$60,'F3D 2013'!$A$3:$A$60,"-")</f>
        <v>-</v>
      </c>
      <c r="M20" s="49" t="str">
        <f>_xlfn.XLOOKUP(B20,'F3D 2011'!$B$3:$B$60,'F3D 2011'!$A$3:$A$60,"-")</f>
        <v>-</v>
      </c>
      <c r="N20" s="49" t="str">
        <f>_xlfn.XLOOKUP(B20,'F3D 2009'!$B$3:$B$60,'F3D 2009'!$A$3:$A$60,"-")</f>
        <v>-</v>
      </c>
      <c r="O20" s="49" t="str">
        <f>_xlfn.XLOOKUP(B20,'F3D 2007'!$B$3:$B$60,'F3D 2007'!$A$3:$A$60,"-")</f>
        <v>-</v>
      </c>
      <c r="P20" s="49" t="str">
        <f>_xlfn.XLOOKUP(B20,'F3D 2005'!$B$3:$B$60,'F3D 2005'!$A$3:$A$60,"-")</f>
        <v>-</v>
      </c>
      <c r="Q20" s="49">
        <f>_xlfn.XLOOKUP(B20,'F3D 2003'!$B$3:$B$60,'F3D 2003'!$A$3:$A$60,"-")</f>
        <v>6</v>
      </c>
      <c r="R20" s="49">
        <f>_xlfn.XLOOKUP(B20,'F3D 2001'!$B$3:$B$60,'F3D 2001'!$A$3:$A$60,"-")</f>
        <v>7</v>
      </c>
      <c r="S20" s="49">
        <f>_xlfn.XLOOKUP(B20,'F3D 1999'!$B$3:$B$60,'F3D 1999'!$A$3:$A$60,"-")</f>
        <v>15</v>
      </c>
      <c r="T20" s="49">
        <f>_xlfn.XLOOKUP(B20,'F3D 1997'!$B$3:$B$56,'F3D 1997'!$A$3:$A$56,"-")</f>
        <v>15</v>
      </c>
      <c r="U20" s="49" t="str">
        <f>_xlfn.XLOOKUP(B20,'F3D 1995'!$B$3:$B$60,'F3D 1995'!$A$3:$A$60,"-")</f>
        <v>-</v>
      </c>
      <c r="V20" s="49" t="str">
        <f>_xlfn.XLOOKUP(B20,'F3D 1993'!$B$3:$B$60,'F3D 1993'!$A$3:$A$60,"-")</f>
        <v>-</v>
      </c>
      <c r="W20" s="49" t="str">
        <f>_xlfn.XLOOKUP(B20,'F3D 1991'!$B$3:$B$60,'F3D 1991'!$A$3:$A$60,"-")</f>
        <v>-</v>
      </c>
      <c r="X20" s="49" t="str">
        <f>_xlfn.XLOOKUP(B20,'F3D 1989'!$B$3:$B$60,'F3D 1989'!$A$3:$A$60,"-")</f>
        <v>-</v>
      </c>
      <c r="Y20" s="49" t="str">
        <f>_xlfn.XLOOKUP(B20,'F3D 1987'!$B$3:$B$60,'F3D 1987'!$A$3:$A$60,"-")</f>
        <v>-</v>
      </c>
      <c r="Z20" s="50" t="str">
        <f>_xlfn.XLOOKUP(B20,'F3D 1985'!$B$3:$B$60,'F3D 1985'!$A$3:$A$60,"-")</f>
        <v>-</v>
      </c>
      <c r="AB20" s="78">
        <v>18</v>
      </c>
      <c r="AC20" s="106">
        <f t="shared" si="1"/>
        <v>9.7281062468733879</v>
      </c>
    </row>
    <row r="21" spans="1:29" x14ac:dyDescent="0.3">
      <c r="A21" s="40">
        <f>A20+1</f>
        <v>19</v>
      </c>
      <c r="B21" s="41" t="s">
        <v>63</v>
      </c>
      <c r="C21" s="42" t="s">
        <v>6</v>
      </c>
      <c r="D21" s="85">
        <f>MIN(_xlfn.XLOOKUP(B21,'F3D 2025'!B:B,'F3D 2025'!E:E,200),_xlfn.XLOOKUP(B21,'F3D 2023'!B:B,'F3D 2023'!E:E,200),_xlfn.XLOOKUP(B21,'F3D 2022'!B:B,'F3D 2022'!E:E,200),_xlfn.XLOOKUP(B21,'F3D 2019'!B:B,'F3D 2019'!E:E,200),_xlfn.XLOOKUP(B21,'F3D 2017'!B:B,'F3D 2017'!E:E,200),_xlfn.XLOOKUP(B21,'F3D 2015'!B:B,'F3D 2015'!E:E,200),_xlfn.XLOOKUP(B21,'F3D 2013'!B:B,'F3D 2013'!E:E,200),_xlfn.XLOOKUP(B21,'F3D 2011'!B:B,'F3D 2011'!E:E,200),_xlfn.XLOOKUP(B21,'F3D 2009'!B:B,'F3D 2009'!E:E,200),_xlfn.XLOOKUP(B21,'F3D 2007'!B:B,'F3D 2007'!E:E,200),_xlfn.XLOOKUP(B21,'F3D 2005'!B:B,'F3D 2005'!E:E,200),_xlfn.XLOOKUP(B21,'F3D 2003'!B:B,'F3D 2003'!E:E,200),_xlfn.XLOOKUP(B21,'F3D 2001'!B:B,'F3D 2001'!E:E,200),_xlfn.XLOOKUP(B21,'F3D 1999'!B:B,'F3D 1999'!E:E,200),_xlfn.XLOOKUP(B21,'F3D 1997'!B:B,'F3D 1997'!E:E,200),_xlfn.XLOOKUP(B21,'F3D 1995'!B:B,'F3D 1995'!E:E,200),_xlfn.XLOOKUP(B21,'F3D 1993'!B:B,'F3D 1993'!E:E,200),_xlfn.XLOOKUP(B21,'F3D 1991'!B:B,'F3D 1991'!E:E,200),_xlfn.XLOOKUP(B21,'F3D 1989'!B:B,'F3D 1989'!E:E,200),_xlfn.XLOOKUP(B21,'F3D 1987'!B:B,'F3D 1987'!E:E,200),_xlfn.XLOOKUP(B21,'F3D 1985'!B:B,'F3D 1985'!E:E,200))</f>
        <v>57.65</v>
      </c>
      <c r="E21" s="82">
        <f>_xlfn.XLOOKUP(F21,AB:AB,AC:AC,0)+_xlfn.XLOOKUP(G21,AB:AB,AC:AC,0)+_xlfn.XLOOKUP(H21,AB:AB,AC:AC,0)+_xlfn.XLOOKUP(I21,AB:AB,AC:AC,0)+_xlfn.XLOOKUP(J21,AB:AB,AC:AC,0)+_xlfn.XLOOKUP(K21,AB:AB,AC:AC,0)+_xlfn.XLOOKUP(L21,AB:AB,AC:AC,0)+_xlfn.XLOOKUP(M21,AB:AB,AC:AC,0)+_xlfn.XLOOKUP(N21,AB:AB,AC:AC,0)+_xlfn.XLOOKUP(O21,AB:AB,AC:AC,0)+_xlfn.XLOOKUP(P21,AB:AB,AC:AC,0)+_xlfn.XLOOKUP(Q21,AB:AB,AC:AC,0)+_xlfn.XLOOKUP(R21,AB:AB,AC:AC,0)+_xlfn.XLOOKUP(S21,AB:AB,AC:AC,0)+_xlfn.XLOOKUP(T21,AB:AB,AC:AC,0)+_xlfn.XLOOKUP(U21,AB:AB,AC:AC,0)+_xlfn.XLOOKUP(V21,AB:AB,AC:AC,0)+_xlfn.XLOOKUP(W21,AB:AB,AC:AC,0)+_xlfn.XLOOKUP(X21,AB:AB,AC:AC,0)+_xlfn.XLOOKUP(Y21,AB:AB,AC:AC,0)+_xlfn.XLOOKUP(Z21,AB:AB,AC:AC,0)</f>
        <v>218.84211650641944</v>
      </c>
      <c r="F21" s="46">
        <f>_xlfn.XLOOKUP(B21,'F3D 2025'!$B$3:$B$60,'F3D 2025'!$A$3:$A$60,"-")</f>
        <v>16</v>
      </c>
      <c r="G21" s="49">
        <f>_xlfn.XLOOKUP(B21,'F3D 2023'!$B$3:$B$60,'F3D 2023'!$A$3:$A$60,"-")</f>
        <v>25</v>
      </c>
      <c r="H21" s="49">
        <f>_xlfn.XLOOKUP(B21,'F3D 2022'!$B$3:$B$60,'F3D 2022'!$A$3:$A$60,"-")</f>
        <v>6</v>
      </c>
      <c r="I21" s="49" t="str">
        <f>_xlfn.XLOOKUP(B21,'F3D 2019'!$B$3:$B$60,'F3D 2019'!$A$3:$A$60,"-")</f>
        <v>-</v>
      </c>
      <c r="J21" s="49" t="str">
        <f>_xlfn.XLOOKUP(B21,'F3D 2017'!$B$3:$B$60,'F3D 2017'!$A$3:$A$60,"-")</f>
        <v>-</v>
      </c>
      <c r="K21" s="49">
        <f>_xlfn.XLOOKUP(B21,'F3D 2015'!$B$3:$B$60,'F3D 2015'!$A$3:$A$60,"-")</f>
        <v>12</v>
      </c>
      <c r="L21" s="49">
        <f>_xlfn.XLOOKUP(B21,'F3D 2013'!$B$3:$B$60,'F3D 2013'!$A$3:$A$60,"-")</f>
        <v>4</v>
      </c>
      <c r="M21" s="49">
        <f>_xlfn.XLOOKUP(B21,'F3D 2011'!$B$3:$B$60,'F3D 2011'!$A$3:$A$60,"-")</f>
        <v>4</v>
      </c>
      <c r="N21" s="49" t="str">
        <f>_xlfn.XLOOKUP(B21,'F3D 2009'!$B$3:$B$60,'F3D 2009'!$A$3:$A$60,"-")</f>
        <v>-</v>
      </c>
      <c r="O21" s="49" t="str">
        <f>_xlfn.XLOOKUP(B21,'F3D 2007'!$B$3:$B$60,'F3D 2007'!$A$3:$A$60,"-")</f>
        <v>-</v>
      </c>
      <c r="P21" s="49" t="str">
        <f>_xlfn.XLOOKUP(B21,'F3D 2005'!$B$3:$B$60,'F3D 2005'!$A$3:$A$60,"-")</f>
        <v>-</v>
      </c>
      <c r="Q21" s="49" t="str">
        <f>_xlfn.XLOOKUP(B21,'F3D 2003'!$B$3:$B$60,'F3D 2003'!$A$3:$A$60,"-")</f>
        <v>-</v>
      </c>
      <c r="R21" s="49" t="str">
        <f>_xlfn.XLOOKUP(B21,'F3D 2001'!$B$3:$B$60,'F3D 2001'!$A$3:$A$60,"-")</f>
        <v>-</v>
      </c>
      <c r="S21" s="49" t="str">
        <f>_xlfn.XLOOKUP(B21,'F3D 1999'!$B$3:$B$60,'F3D 1999'!$A$3:$A$60,"-")</f>
        <v>-</v>
      </c>
      <c r="T21" s="49" t="str">
        <f>_xlfn.XLOOKUP(B21,'F3D 1997'!$B$3:$B$56,'F3D 1997'!$A$3:$A$56,"-")</f>
        <v>-</v>
      </c>
      <c r="U21" s="49" t="str">
        <f>_xlfn.XLOOKUP(B21,'F3D 1995'!$B$3:$B$60,'F3D 1995'!$A$3:$A$60,"-")</f>
        <v>-</v>
      </c>
      <c r="V21" s="49" t="str">
        <f>_xlfn.XLOOKUP(B21,'F3D 1993'!$B$3:$B$60,'F3D 1993'!$A$3:$A$60,"-")</f>
        <v>-</v>
      </c>
      <c r="W21" s="49" t="str">
        <f>_xlfn.XLOOKUP(B21,'F3D 1991'!$B$3:$B$60,'F3D 1991'!$A$3:$A$60,"-")</f>
        <v>-</v>
      </c>
      <c r="X21" s="49" t="str">
        <f>_xlfn.XLOOKUP(B21,'F3D 1989'!$B$3:$B$60,'F3D 1989'!$A$3:$A$60,"-")</f>
        <v>-</v>
      </c>
      <c r="Y21" s="49" t="str">
        <f>_xlfn.XLOOKUP(B21,'F3D 1987'!$B$3:$B$60,'F3D 1987'!$A$3:$A$60,"-")</f>
        <v>-</v>
      </c>
      <c r="Z21" s="50" t="str">
        <f>_xlfn.XLOOKUP(B21,'F3D 1985'!$B$3:$B$60,'F3D 1985'!$A$3:$A$60,"-")</f>
        <v>-</v>
      </c>
      <c r="AB21" s="78">
        <v>19</v>
      </c>
      <c r="AC21" s="106">
        <f t="shared" si="1"/>
        <v>8.5662024120860387</v>
      </c>
    </row>
    <row r="22" spans="1:29" x14ac:dyDescent="0.3">
      <c r="A22" s="40">
        <f>A21+1</f>
        <v>20</v>
      </c>
      <c r="B22" s="41" t="s">
        <v>293</v>
      </c>
      <c r="C22" s="42" t="s">
        <v>7</v>
      </c>
      <c r="D22" s="85">
        <f>MIN(_xlfn.XLOOKUP(B22,'F3D 2025'!B:B,'F3D 2025'!E:E,200),_xlfn.XLOOKUP(B22,'F3D 2023'!B:B,'F3D 2023'!E:E,200),_xlfn.XLOOKUP(B22,'F3D 2022'!B:B,'F3D 2022'!E:E,200),_xlfn.XLOOKUP(B22,'F3D 2019'!B:B,'F3D 2019'!E:E,200),_xlfn.XLOOKUP(B22,'F3D 2017'!B:B,'F3D 2017'!E:E,200),_xlfn.XLOOKUP(B22,'F3D 2015'!B:B,'F3D 2015'!E:E,200),_xlfn.XLOOKUP(B22,'F3D 2013'!B:B,'F3D 2013'!E:E,200),_xlfn.XLOOKUP(B22,'F3D 2011'!B:B,'F3D 2011'!E:E,200),_xlfn.XLOOKUP(B22,'F3D 2009'!B:B,'F3D 2009'!E:E,200),_xlfn.XLOOKUP(B22,'F3D 2007'!B:B,'F3D 2007'!E:E,200),_xlfn.XLOOKUP(B22,'F3D 2005'!B:B,'F3D 2005'!E:E,200),_xlfn.XLOOKUP(B22,'F3D 2003'!B:B,'F3D 2003'!E:E,200),_xlfn.XLOOKUP(B22,'F3D 2001'!B:B,'F3D 2001'!E:E,200),_xlfn.XLOOKUP(B22,'F3D 1999'!B:B,'F3D 1999'!E:E,200),_xlfn.XLOOKUP(B22,'F3D 1997'!B:B,'F3D 1997'!E:E,200),_xlfn.XLOOKUP(B22,'F3D 1995'!B:B,'F3D 1995'!E:E,200),_xlfn.XLOOKUP(B22,'F3D 1993'!B:B,'F3D 1993'!E:E,200),_xlfn.XLOOKUP(B22,'F3D 1991'!B:B,'F3D 1991'!E:E,200),_xlfn.XLOOKUP(B22,'F3D 1989'!B:B,'F3D 1989'!E:E,200),_xlfn.XLOOKUP(B22,'F3D 1987'!B:B,'F3D 1987'!E:E,200),_xlfn.XLOOKUP(B22,'F3D 1985'!B:B,'F3D 1985'!E:E,200))</f>
        <v>62.3</v>
      </c>
      <c r="E22" s="82">
        <f>_xlfn.XLOOKUP(F22,AB:AB,AC:AC,0)+_xlfn.XLOOKUP(G22,AB:AB,AC:AC,0)+_xlfn.XLOOKUP(H22,AB:AB,AC:AC,0)+_xlfn.XLOOKUP(I22,AB:AB,AC:AC,0)+_xlfn.XLOOKUP(J22,AB:AB,AC:AC,0)+_xlfn.XLOOKUP(K22,AB:AB,AC:AC,0)+_xlfn.XLOOKUP(L22,AB:AB,AC:AC,0)+_xlfn.XLOOKUP(M22,AB:AB,AC:AC,0)+_xlfn.XLOOKUP(N22,AB:AB,AC:AC,0)+_xlfn.XLOOKUP(O22,AB:AB,AC:AC,0)+_xlfn.XLOOKUP(P22,AB:AB,AC:AC,0)+_xlfn.XLOOKUP(Q22,AB:AB,AC:AC,0)+_xlfn.XLOOKUP(R22,AB:AB,AC:AC,0)+_xlfn.XLOOKUP(S22,AB:AB,AC:AC,0)+_xlfn.XLOOKUP(T22,AB:AB,AC:AC,0)+_xlfn.XLOOKUP(U22,AB:AB,AC:AC,0)+_xlfn.XLOOKUP(V22,AB:AB,AC:AC,0)+_xlfn.XLOOKUP(W22,AB:AB,AC:AC,0)+_xlfn.XLOOKUP(X22,AB:AB,AC:AC,0)+_xlfn.XLOOKUP(Y22,AB:AB,AC:AC,0)+_xlfn.XLOOKUP(Z22,AB:AB,AC:AC,0)</f>
        <v>214.25376086864526</v>
      </c>
      <c r="F22" s="46" t="str">
        <f>_xlfn.XLOOKUP(B22,'F3D 2025'!$B$3:$B$60,'F3D 2025'!$A$3:$A$60,"-")</f>
        <v>-</v>
      </c>
      <c r="G22" s="49" t="str">
        <f>_xlfn.XLOOKUP(B22,'F3D 2023'!$B$3:$B$60,'F3D 2023'!$A$3:$A$60,"-")</f>
        <v>-</v>
      </c>
      <c r="H22" s="49" t="str">
        <f>_xlfn.XLOOKUP(B22,'F3D 2022'!$B$3:$B$60,'F3D 2022'!$A$3:$A$60,"-")</f>
        <v>-</v>
      </c>
      <c r="I22" s="49" t="str">
        <f>_xlfn.XLOOKUP(B22,'F3D 2019'!$B$3:$B$60,'F3D 2019'!$A$3:$A$60,"-")</f>
        <v>-</v>
      </c>
      <c r="J22" s="49" t="str">
        <f>_xlfn.XLOOKUP(B22,'F3D 2017'!$B$3:$B$60,'F3D 2017'!$A$3:$A$60,"-")</f>
        <v>-</v>
      </c>
      <c r="K22" s="49" t="str">
        <f>_xlfn.XLOOKUP(B22,'F3D 2015'!$B$3:$B$60,'F3D 2015'!$A$3:$A$60,"-")</f>
        <v>-</v>
      </c>
      <c r="L22" s="49" t="str">
        <f>_xlfn.XLOOKUP(B22,'F3D 2013'!$B$3:$B$60,'F3D 2013'!$A$3:$A$60,"-")</f>
        <v>-</v>
      </c>
      <c r="M22" s="49" t="str">
        <f>_xlfn.XLOOKUP(B22,'F3D 2011'!$B$3:$B$60,'F3D 2011'!$A$3:$A$60,"-")</f>
        <v>-</v>
      </c>
      <c r="N22" s="49" t="str">
        <f>_xlfn.XLOOKUP(B22,'F3D 2009'!$B$3:$B$60,'F3D 2009'!$A$3:$A$60,"-")</f>
        <v>-</v>
      </c>
      <c r="O22" s="49" t="str">
        <f>_xlfn.XLOOKUP(B22,'F3D 2007'!$B$3:$B$60,'F3D 2007'!$A$3:$A$60,"-")</f>
        <v>-</v>
      </c>
      <c r="P22" s="49" t="str">
        <f>_xlfn.XLOOKUP(B22,'F3D 2005'!$B$3:$B$60,'F3D 2005'!$A$3:$A$60,"-")</f>
        <v>-</v>
      </c>
      <c r="Q22" s="49">
        <f>_xlfn.XLOOKUP(B22,'F3D 2003'!$B$3:$B$60,'F3D 2003'!$A$3:$A$60,"-")</f>
        <v>21</v>
      </c>
      <c r="R22" s="49" t="str">
        <f>_xlfn.XLOOKUP(B22,'F3D 2001'!$B$3:$B$60,'F3D 2001'!$A$3:$A$60,"-")</f>
        <v>-</v>
      </c>
      <c r="S22" s="49">
        <f>_xlfn.XLOOKUP(B22,'F3D 1999'!$B$3:$B$60,'F3D 1999'!$A$3:$A$60,"-")</f>
        <v>23</v>
      </c>
      <c r="T22" s="49">
        <f>_xlfn.XLOOKUP(B22,'F3D 1997'!$B$3:$B$56,'F3D 1997'!$A$3:$A$56,"-")</f>
        <v>5</v>
      </c>
      <c r="U22" s="49" t="str">
        <f>_xlfn.XLOOKUP(B22,'F3D 1995'!$B$3:$B$60,'F3D 1995'!$A$3:$A$60,"-")</f>
        <v>-</v>
      </c>
      <c r="V22" s="49">
        <f>_xlfn.XLOOKUP(B22,'F3D 1993'!$B$3:$B$60,'F3D 1993'!$A$3:$A$60,"-")</f>
        <v>8</v>
      </c>
      <c r="W22" s="49" t="str">
        <f>_xlfn.XLOOKUP(B22,'F3D 1991'!$B$3:$B$60,'F3D 1991'!$A$3:$A$60,"-")</f>
        <v>-</v>
      </c>
      <c r="X22" s="49">
        <f>_xlfn.XLOOKUP(B22,'F3D 1989'!$B$3:$B$60,'F3D 1989'!$A$3:$A$60,"-")</f>
        <v>3</v>
      </c>
      <c r="Y22" s="49" t="str">
        <f>_xlfn.XLOOKUP(B22,'F3D 1987'!$B$3:$B$60,'F3D 1987'!$A$3:$A$60,"-")</f>
        <v>-</v>
      </c>
      <c r="Z22" s="50">
        <f>_xlfn.XLOOKUP(B22,'F3D 1985'!$B$3:$B$60,'F3D 1985'!$A$3:$A$60,"-")</f>
        <v>9</v>
      </c>
      <c r="AB22" s="78">
        <v>20</v>
      </c>
      <c r="AC22" s="106">
        <f t="shared" si="1"/>
        <v>7.5589736560739054</v>
      </c>
    </row>
    <row r="23" spans="1:29" x14ac:dyDescent="0.3">
      <c r="A23" s="40">
        <f>A22+1</f>
        <v>21</v>
      </c>
      <c r="B23" s="41" t="s">
        <v>239</v>
      </c>
      <c r="C23" s="42" t="s">
        <v>31</v>
      </c>
      <c r="D23" s="85">
        <f>MIN(_xlfn.XLOOKUP(B23,'F3D 2025'!B:B,'F3D 2025'!E:E,200),_xlfn.XLOOKUP(B23,'F3D 2023'!B:B,'F3D 2023'!E:E,200),_xlfn.XLOOKUP(B23,'F3D 2022'!B:B,'F3D 2022'!E:E,200),_xlfn.XLOOKUP(B23,'F3D 2019'!B:B,'F3D 2019'!E:E,200),_xlfn.XLOOKUP(B23,'F3D 2017'!B:B,'F3D 2017'!E:E,200),_xlfn.XLOOKUP(B23,'F3D 2015'!B:B,'F3D 2015'!E:E,200),_xlfn.XLOOKUP(B23,'F3D 2013'!B:B,'F3D 2013'!E:E,200),_xlfn.XLOOKUP(B23,'F3D 2011'!B:B,'F3D 2011'!E:E,200),_xlfn.XLOOKUP(B23,'F3D 2009'!B:B,'F3D 2009'!E:E,200),_xlfn.XLOOKUP(B23,'F3D 2007'!B:B,'F3D 2007'!E:E,200),_xlfn.XLOOKUP(B23,'F3D 2005'!B:B,'F3D 2005'!E:E,200),_xlfn.XLOOKUP(B23,'F3D 2003'!B:B,'F3D 2003'!E:E,200),_xlfn.XLOOKUP(B23,'F3D 2001'!B:B,'F3D 2001'!E:E,200),_xlfn.XLOOKUP(B23,'F3D 1999'!B:B,'F3D 1999'!E:E,200),_xlfn.XLOOKUP(B23,'F3D 1997'!B:B,'F3D 1997'!E:E,200),_xlfn.XLOOKUP(B23,'F3D 1995'!B:B,'F3D 1995'!E:E,200),_xlfn.XLOOKUP(B23,'F3D 1993'!B:B,'F3D 1993'!E:E,200),_xlfn.XLOOKUP(B23,'F3D 1991'!B:B,'F3D 1991'!E:E,200),_xlfn.XLOOKUP(B23,'F3D 1989'!B:B,'F3D 1989'!E:E,200),_xlfn.XLOOKUP(B23,'F3D 1987'!B:B,'F3D 1987'!E:E,200),_xlfn.XLOOKUP(B23,'F3D 1985'!B:B,'F3D 1985'!E:E,200))</f>
        <v>61.17</v>
      </c>
      <c r="E23" s="82">
        <f>_xlfn.XLOOKUP(F23,AB:AB,AC:AC,0)+_xlfn.XLOOKUP(G23,AB:AB,AC:AC,0)+_xlfn.XLOOKUP(H23,AB:AB,AC:AC,0)+_xlfn.XLOOKUP(I23,AB:AB,AC:AC,0)+_xlfn.XLOOKUP(J23,AB:AB,AC:AC,0)+_xlfn.XLOOKUP(K23,AB:AB,AC:AC,0)+_xlfn.XLOOKUP(L23,AB:AB,AC:AC,0)+_xlfn.XLOOKUP(M23,AB:AB,AC:AC,0)+_xlfn.XLOOKUP(N23,AB:AB,AC:AC,0)+_xlfn.XLOOKUP(O23,AB:AB,AC:AC,0)+_xlfn.XLOOKUP(P23,AB:AB,AC:AC,0)+_xlfn.XLOOKUP(Q23,AB:AB,AC:AC,0)+_xlfn.XLOOKUP(R23,AB:AB,AC:AC,0)+_xlfn.XLOOKUP(S23,AB:AB,AC:AC,0)+_xlfn.XLOOKUP(T23,AB:AB,AC:AC,0)+_xlfn.XLOOKUP(U23,AB:AB,AC:AC,0)+_xlfn.XLOOKUP(V23,AB:AB,AC:AC,0)+_xlfn.XLOOKUP(W23,AB:AB,AC:AC,0)+_xlfn.XLOOKUP(X23,AB:AB,AC:AC,0)+_xlfn.XLOOKUP(Y23,AB:AB,AC:AC,0)+_xlfn.XLOOKUP(Z23,AB:AB,AC:AC,0)</f>
        <v>206.96102987276134</v>
      </c>
      <c r="F23" s="46" t="str">
        <f>_xlfn.XLOOKUP(B23,'F3D 2025'!$B$3:$B$60,'F3D 2025'!$A$3:$A$60,"-")</f>
        <v>-</v>
      </c>
      <c r="G23" s="49" t="str">
        <f>_xlfn.XLOOKUP(B23,'F3D 2023'!$B$3:$B$60,'F3D 2023'!$A$3:$A$60,"-")</f>
        <v>-</v>
      </c>
      <c r="H23" s="49" t="str">
        <f>_xlfn.XLOOKUP(B23,'F3D 2022'!$B$3:$B$60,'F3D 2022'!$A$3:$A$60,"-")</f>
        <v>-</v>
      </c>
      <c r="I23" s="49" t="str">
        <f>_xlfn.XLOOKUP(B23,'F3D 2019'!$B$3:$B$60,'F3D 2019'!$A$3:$A$60,"-")</f>
        <v>-</v>
      </c>
      <c r="J23" s="49" t="str">
        <f>_xlfn.XLOOKUP(B23,'F3D 2017'!$B$3:$B$60,'F3D 2017'!$A$3:$A$60,"-")</f>
        <v>-</v>
      </c>
      <c r="K23" s="49" t="str">
        <f>_xlfn.XLOOKUP(B23,'F3D 2015'!$B$3:$B$60,'F3D 2015'!$A$3:$A$60,"-")</f>
        <v>-</v>
      </c>
      <c r="L23" s="49" t="str">
        <f>_xlfn.XLOOKUP(B23,'F3D 2013'!$B$3:$B$60,'F3D 2013'!$A$3:$A$60,"-")</f>
        <v>-</v>
      </c>
      <c r="M23" s="49" t="str">
        <f>_xlfn.XLOOKUP(B23,'F3D 2011'!$B$3:$B$60,'F3D 2011'!$A$3:$A$60,"-")</f>
        <v>-</v>
      </c>
      <c r="N23" s="49" t="str">
        <f>_xlfn.XLOOKUP(B23,'F3D 2009'!$B$3:$B$60,'F3D 2009'!$A$3:$A$60,"-")</f>
        <v>-</v>
      </c>
      <c r="O23" s="49" t="str">
        <f>_xlfn.XLOOKUP(B23,'F3D 2007'!$B$3:$B$60,'F3D 2007'!$A$3:$A$60,"-")</f>
        <v>-</v>
      </c>
      <c r="P23" s="49">
        <f>_xlfn.XLOOKUP(B23,'F3D 2005'!$B$3:$B$60,'F3D 2005'!$A$3:$A$60,"-")</f>
        <v>17</v>
      </c>
      <c r="Q23" s="49">
        <f>_xlfn.XLOOKUP(B23,'F3D 2003'!$B$3:$B$60,'F3D 2003'!$A$3:$A$60,"-")</f>
        <v>26</v>
      </c>
      <c r="R23" s="49">
        <f>_xlfn.XLOOKUP(B23,'F3D 2001'!$B$3:$B$60,'F3D 2001'!$A$3:$A$60,"-")</f>
        <v>9</v>
      </c>
      <c r="S23" s="49">
        <f>_xlfn.XLOOKUP(B23,'F3D 1999'!$B$3:$B$60,'F3D 1999'!$A$3:$A$60,"-")</f>
        <v>37</v>
      </c>
      <c r="T23" s="49">
        <f>_xlfn.XLOOKUP(B23,'F3D 1997'!$B$3:$B$56,'F3D 1997'!$A$3:$A$56,"-")</f>
        <v>34</v>
      </c>
      <c r="U23" s="49">
        <f>_xlfn.XLOOKUP(B23,'F3D 1995'!$B$3:$B$60,'F3D 1995'!$A$3:$A$60,"-")</f>
        <v>29</v>
      </c>
      <c r="V23" s="49">
        <f>_xlfn.XLOOKUP(B23,'F3D 1993'!$B$3:$B$60,'F3D 1993'!$A$3:$A$60,"-")</f>
        <v>33</v>
      </c>
      <c r="W23" s="49">
        <f>_xlfn.XLOOKUP(B23,'F3D 1991'!$B$3:$B$60,'F3D 1991'!$A$3:$A$60,"-")</f>
        <v>5</v>
      </c>
      <c r="X23" s="49">
        <f>_xlfn.XLOOKUP(B23,'F3D 1989'!$B$3:$B$60,'F3D 1989'!$A$3:$A$60,"-")</f>
        <v>8</v>
      </c>
      <c r="Y23" s="49">
        <f>_xlfn.XLOOKUP(B23,'F3D 1987'!$B$3:$B$60,'F3D 1987'!$A$3:$A$60,"-")</f>
        <v>5</v>
      </c>
      <c r="Z23" s="50" t="str">
        <f>_xlfn.XLOOKUP(B23,'F3D 1985'!$B$3:$B$60,'F3D 1985'!$A$3:$A$60,"-")</f>
        <v>-</v>
      </c>
      <c r="AB23" s="78">
        <v>21</v>
      </c>
      <c r="AC23" s="106">
        <f t="shared" si="1"/>
        <v>6.6858293074941173</v>
      </c>
    </row>
    <row r="24" spans="1:29" x14ac:dyDescent="0.3">
      <c r="A24" s="40">
        <f>A23+1</f>
        <v>22</v>
      </c>
      <c r="B24" s="41" t="s">
        <v>56</v>
      </c>
      <c r="C24" s="42" t="s">
        <v>10</v>
      </c>
      <c r="D24" s="85">
        <f>MIN(_xlfn.XLOOKUP(B24,'F3D 2025'!B:B,'F3D 2025'!E:E,200),_xlfn.XLOOKUP(B24,'F3D 2023'!B:B,'F3D 2023'!E:E,200),_xlfn.XLOOKUP(B24,'F3D 2022'!B:B,'F3D 2022'!E:E,200),_xlfn.XLOOKUP(B24,'F3D 2019'!B:B,'F3D 2019'!E:E,200),_xlfn.XLOOKUP(B24,'F3D 2017'!B:B,'F3D 2017'!E:E,200),_xlfn.XLOOKUP(B24,'F3D 2015'!B:B,'F3D 2015'!E:E,200),_xlfn.XLOOKUP(B24,'F3D 2013'!B:B,'F3D 2013'!E:E,200),_xlfn.XLOOKUP(B24,'F3D 2011'!B:B,'F3D 2011'!E:E,200),_xlfn.XLOOKUP(B24,'F3D 2009'!B:B,'F3D 2009'!E:E,200),_xlfn.XLOOKUP(B24,'F3D 2007'!B:B,'F3D 2007'!E:E,200),_xlfn.XLOOKUP(B24,'F3D 2005'!B:B,'F3D 2005'!E:E,200),_xlfn.XLOOKUP(B24,'F3D 2003'!B:B,'F3D 2003'!E:E,200),_xlfn.XLOOKUP(B24,'F3D 2001'!B:B,'F3D 2001'!E:E,200),_xlfn.XLOOKUP(B24,'F3D 1999'!B:B,'F3D 1999'!E:E,200),_xlfn.XLOOKUP(B24,'F3D 1997'!B:B,'F3D 1997'!E:E,200),_xlfn.XLOOKUP(B24,'F3D 1995'!B:B,'F3D 1995'!E:E,200),_xlfn.XLOOKUP(B24,'F3D 1993'!B:B,'F3D 1993'!E:E,200),_xlfn.XLOOKUP(B24,'F3D 1991'!B:B,'F3D 1991'!E:E,200),_xlfn.XLOOKUP(B24,'F3D 1989'!B:B,'F3D 1989'!E:E,200),_xlfn.XLOOKUP(B24,'F3D 1987'!B:B,'F3D 1987'!E:E,200),_xlfn.XLOOKUP(B24,'F3D 1985'!B:B,'F3D 1985'!E:E,200))</f>
        <v>61.6</v>
      </c>
      <c r="E24" s="82">
        <f>_xlfn.XLOOKUP(F24,AB:AB,AC:AC,0)+_xlfn.XLOOKUP(G24,AB:AB,AC:AC,0)+_xlfn.XLOOKUP(H24,AB:AB,AC:AC,0)+_xlfn.XLOOKUP(I24,AB:AB,AC:AC,0)+_xlfn.XLOOKUP(J24,AB:AB,AC:AC,0)+_xlfn.XLOOKUP(K24,AB:AB,AC:AC,0)+_xlfn.XLOOKUP(L24,AB:AB,AC:AC,0)+_xlfn.XLOOKUP(M24,AB:AB,AC:AC,0)+_xlfn.XLOOKUP(N24,AB:AB,AC:AC,0)+_xlfn.XLOOKUP(O24,AB:AB,AC:AC,0)+_xlfn.XLOOKUP(P24,AB:AB,AC:AC,0)+_xlfn.XLOOKUP(Q24,AB:AB,AC:AC,0)+_xlfn.XLOOKUP(R24,AB:AB,AC:AC,0)+_xlfn.XLOOKUP(S24,AB:AB,AC:AC,0)+_xlfn.XLOOKUP(T24,AB:AB,AC:AC,0)+_xlfn.XLOOKUP(U24,AB:AB,AC:AC,0)+_xlfn.XLOOKUP(V24,AB:AB,AC:AC,0)+_xlfn.XLOOKUP(W24,AB:AB,AC:AC,0)+_xlfn.XLOOKUP(X24,AB:AB,AC:AC,0)+_xlfn.XLOOKUP(Y24,AB:AB,AC:AC,0)+_xlfn.XLOOKUP(Z24,AB:AB,AC:AC,0)</f>
        <v>196.96717999960325</v>
      </c>
      <c r="F24" s="46" t="str">
        <f>_xlfn.XLOOKUP(B24,'F3D 2025'!$B$3:$B$60,'F3D 2025'!$A$3:$A$60,"-")</f>
        <v>-</v>
      </c>
      <c r="G24" s="49" t="str">
        <f>_xlfn.XLOOKUP(B24,'F3D 2023'!$B$3:$B$60,'F3D 2023'!$A$3:$A$60,"-")</f>
        <v>-</v>
      </c>
      <c r="H24" s="49" t="str">
        <f>_xlfn.XLOOKUP(B24,'F3D 2022'!$B$3:$B$60,'F3D 2022'!$A$3:$A$60,"-")</f>
        <v>-</v>
      </c>
      <c r="I24" s="49" t="str">
        <f>_xlfn.XLOOKUP(B24,'F3D 2019'!$B$3:$B$60,'F3D 2019'!$A$3:$A$60,"-")</f>
        <v>-</v>
      </c>
      <c r="J24" s="49" t="str">
        <f>_xlfn.XLOOKUP(B24,'F3D 2017'!$B$3:$B$60,'F3D 2017'!$A$3:$A$60,"-")</f>
        <v>-</v>
      </c>
      <c r="K24" s="49" t="str">
        <f>_xlfn.XLOOKUP(B24,'F3D 2015'!$B$3:$B$60,'F3D 2015'!$A$3:$A$60,"-")</f>
        <v>-</v>
      </c>
      <c r="L24" s="49" t="str">
        <f>_xlfn.XLOOKUP(B24,'F3D 2013'!$B$3:$B$60,'F3D 2013'!$A$3:$A$60,"-")</f>
        <v>-</v>
      </c>
      <c r="M24" s="49" t="str">
        <f>_xlfn.XLOOKUP(B24,'F3D 2011'!$B$3:$B$60,'F3D 2011'!$A$3:$A$60,"-")</f>
        <v>-</v>
      </c>
      <c r="N24" s="49" t="str">
        <f>_xlfn.XLOOKUP(B24,'F3D 2009'!$B$3:$B$60,'F3D 2009'!$A$3:$A$60,"-")</f>
        <v>-</v>
      </c>
      <c r="O24" s="49" t="str">
        <f>_xlfn.XLOOKUP(B24,'F3D 2007'!$B$3:$B$60,'F3D 2007'!$A$3:$A$60,"-")</f>
        <v>-</v>
      </c>
      <c r="P24" s="49" t="str">
        <f>_xlfn.XLOOKUP(B24,'F3D 2005'!$B$3:$B$60,'F3D 2005'!$A$3:$A$60,"-")</f>
        <v>-</v>
      </c>
      <c r="Q24" s="49">
        <f>_xlfn.XLOOKUP(B24,'F3D 2003'!$B$3:$B$60,'F3D 2003'!$A$3:$A$60,"-")</f>
        <v>7</v>
      </c>
      <c r="R24" s="49" t="str">
        <f>_xlfn.XLOOKUP(B24,'F3D 2001'!$B$3:$B$60,'F3D 2001'!$A$3:$A$60,"-")</f>
        <v>-</v>
      </c>
      <c r="S24" s="49">
        <f>_xlfn.XLOOKUP(B24,'F3D 1999'!$B$3:$B$60,'F3D 1999'!$A$3:$A$60,"-")</f>
        <v>9</v>
      </c>
      <c r="T24" s="49">
        <f>_xlfn.XLOOKUP(B24,'F3D 1997'!$B$3:$B$56,'F3D 1997'!$A$3:$A$56,"-")</f>
        <v>8</v>
      </c>
      <c r="U24" s="49">
        <f>_xlfn.XLOOKUP(B24,'F3D 1995'!$B$3:$B$60,'F3D 1995'!$A$3:$A$60,"-")</f>
        <v>3</v>
      </c>
      <c r="V24" s="49">
        <f>_xlfn.XLOOKUP(B24,'F3D 1993'!$B$3:$B$60,'F3D 1993'!$A$3:$A$60,"-")</f>
        <v>19</v>
      </c>
      <c r="W24" s="49" t="str">
        <f>_xlfn.XLOOKUP(B24,'F3D 1991'!$B$3:$B$60,'F3D 1991'!$A$3:$A$60,"-")</f>
        <v>-</v>
      </c>
      <c r="X24" s="49" t="str">
        <f>_xlfn.XLOOKUP(B24,'F3D 1989'!$B$3:$B$60,'F3D 1989'!$A$3:$A$60,"-")</f>
        <v>-</v>
      </c>
      <c r="Y24" s="49" t="str">
        <f>_xlfn.XLOOKUP(B24,'F3D 1987'!$B$3:$B$60,'F3D 1987'!$A$3:$A$60,"-")</f>
        <v>-</v>
      </c>
      <c r="Z24" s="50" t="str">
        <f>_xlfn.XLOOKUP(B24,'F3D 1985'!$B$3:$B$60,'F3D 1985'!$A$3:$A$60,"-")</f>
        <v>-</v>
      </c>
      <c r="AB24" s="78">
        <v>22</v>
      </c>
      <c r="AC24" s="106">
        <f t="shared" si="1"/>
        <v>5.9289197684185302</v>
      </c>
    </row>
    <row r="25" spans="1:29" x14ac:dyDescent="0.3">
      <c r="A25" s="40">
        <f>A24+1</f>
        <v>23</v>
      </c>
      <c r="B25" s="41" t="s">
        <v>128</v>
      </c>
      <c r="C25" s="42" t="s">
        <v>36</v>
      </c>
      <c r="D25" s="85">
        <f>MIN(_xlfn.XLOOKUP(B25,'F3D 2025'!B:B,'F3D 2025'!E:E,200),_xlfn.XLOOKUP(B25,'F3D 2023'!B:B,'F3D 2023'!E:E,200),_xlfn.XLOOKUP(B25,'F3D 2022'!B:B,'F3D 2022'!E:E,200),_xlfn.XLOOKUP(B25,'F3D 2019'!B:B,'F3D 2019'!E:E,200),_xlfn.XLOOKUP(B25,'F3D 2017'!B:B,'F3D 2017'!E:E,200),_xlfn.XLOOKUP(B25,'F3D 2015'!B:B,'F3D 2015'!E:E,200),_xlfn.XLOOKUP(B25,'F3D 2013'!B:B,'F3D 2013'!E:E,200),_xlfn.XLOOKUP(B25,'F3D 2011'!B:B,'F3D 2011'!E:E,200),_xlfn.XLOOKUP(B25,'F3D 2009'!B:B,'F3D 2009'!E:E,200),_xlfn.XLOOKUP(B25,'F3D 2007'!B:B,'F3D 2007'!E:E,200),_xlfn.XLOOKUP(B25,'F3D 2005'!B:B,'F3D 2005'!E:E,200),_xlfn.XLOOKUP(B25,'F3D 2003'!B:B,'F3D 2003'!E:E,200),_xlfn.XLOOKUP(B25,'F3D 2001'!B:B,'F3D 2001'!E:E,200),_xlfn.XLOOKUP(B25,'F3D 1999'!B:B,'F3D 1999'!E:E,200),_xlfn.XLOOKUP(B25,'F3D 1997'!B:B,'F3D 1997'!E:E,200),_xlfn.XLOOKUP(B25,'F3D 1995'!B:B,'F3D 1995'!E:E,200),_xlfn.XLOOKUP(B25,'F3D 1993'!B:B,'F3D 1993'!E:E,200),_xlfn.XLOOKUP(B25,'F3D 1991'!B:B,'F3D 1991'!E:E,200),_xlfn.XLOOKUP(B25,'F3D 1989'!B:B,'F3D 1989'!E:E,200),_xlfn.XLOOKUP(B25,'F3D 1987'!B:B,'F3D 1987'!E:E,200),_xlfn.XLOOKUP(B25,'F3D 1985'!B:B,'F3D 1985'!E:E,200))</f>
        <v>57.39</v>
      </c>
      <c r="E25" s="82">
        <f>_xlfn.XLOOKUP(F25,AB:AB,AC:AC,0)+_xlfn.XLOOKUP(G25,AB:AB,AC:AC,0)+_xlfn.XLOOKUP(H25,AB:AB,AC:AC,0)+_xlfn.XLOOKUP(I25,AB:AB,AC:AC,0)+_xlfn.XLOOKUP(J25,AB:AB,AC:AC,0)+_xlfn.XLOOKUP(K25,AB:AB,AC:AC,0)+_xlfn.XLOOKUP(L25,AB:AB,AC:AC,0)+_xlfn.XLOOKUP(M25,AB:AB,AC:AC,0)+_xlfn.XLOOKUP(N25,AB:AB,AC:AC,0)+_xlfn.XLOOKUP(O25,AB:AB,AC:AC,0)+_xlfn.XLOOKUP(P25,AB:AB,AC:AC,0)+_xlfn.XLOOKUP(Q25,AB:AB,AC:AC,0)+_xlfn.XLOOKUP(R25,AB:AB,AC:AC,0)+_xlfn.XLOOKUP(S25,AB:AB,AC:AC,0)+_xlfn.XLOOKUP(T25,AB:AB,AC:AC,0)+_xlfn.XLOOKUP(U25,AB:AB,AC:AC,0)+_xlfn.XLOOKUP(V25,AB:AB,AC:AC,0)+_xlfn.XLOOKUP(W25,AB:AB,AC:AC,0)+_xlfn.XLOOKUP(X25,AB:AB,AC:AC,0)+_xlfn.XLOOKUP(Y25,AB:AB,AC:AC,0)+_xlfn.XLOOKUP(Z25,AB:AB,AC:AC,0)</f>
        <v>182.20749920402329</v>
      </c>
      <c r="F25" s="46">
        <f>_xlfn.XLOOKUP(B25,'F3D 2025'!$B$3:$B$60,'F3D 2025'!$A$3:$A$60,"-")</f>
        <v>8</v>
      </c>
      <c r="G25" s="49" t="str">
        <f>_xlfn.XLOOKUP(B25,'F3D 2023'!$B$3:$B$60,'F3D 2023'!$A$3:$A$60,"-")</f>
        <v>-</v>
      </c>
      <c r="H25" s="49">
        <f>_xlfn.XLOOKUP(B25,'F3D 2022'!$B$3:$B$60,'F3D 2022'!$A$3:$A$60,"-")</f>
        <v>22</v>
      </c>
      <c r="I25" s="49">
        <f>_xlfn.XLOOKUP(B25,'F3D 2019'!$B$3:$B$60,'F3D 2019'!$A$3:$A$60,"-")</f>
        <v>20</v>
      </c>
      <c r="J25" s="49" t="str">
        <f>_xlfn.XLOOKUP(B25,'F3D 2017'!$B$3:$B$60,'F3D 2017'!$A$3:$A$60,"-")</f>
        <v>-</v>
      </c>
      <c r="K25" s="49">
        <f>_xlfn.XLOOKUP(B25,'F3D 2015'!$B$3:$B$60,'F3D 2015'!$A$3:$A$60,"-")</f>
        <v>4</v>
      </c>
      <c r="L25" s="49">
        <f>_xlfn.XLOOKUP(B25,'F3D 2013'!$B$3:$B$60,'F3D 2013'!$A$3:$A$60,"-")</f>
        <v>13</v>
      </c>
      <c r="M25" s="49">
        <f>_xlfn.XLOOKUP(B25,'F3D 2011'!$B$3:$B$60,'F3D 2011'!$A$3:$A$60,"-")</f>
        <v>15</v>
      </c>
      <c r="N25" s="49">
        <f>_xlfn.XLOOKUP(B25,'F3D 2009'!$B$3:$B$60,'F3D 2009'!$A$3:$A$60,"-")</f>
        <v>10</v>
      </c>
      <c r="O25" s="49">
        <f>_xlfn.XLOOKUP(B25,'F3D 2007'!$B$3:$B$60,'F3D 2007'!$A$3:$A$60,"-")</f>
        <v>25</v>
      </c>
      <c r="P25" s="49" t="str">
        <f>_xlfn.XLOOKUP(B25,'F3D 2005'!$B$3:$B$60,'F3D 2005'!$A$3:$A$60,"-")</f>
        <v>-</v>
      </c>
      <c r="Q25" s="49" t="str">
        <f>_xlfn.XLOOKUP(B25,'F3D 2003'!$B$3:$B$60,'F3D 2003'!$A$3:$A$60,"-")</f>
        <v>-</v>
      </c>
      <c r="R25" s="49" t="str">
        <f>_xlfn.XLOOKUP(B25,'F3D 2001'!$B$3:$B$60,'F3D 2001'!$A$3:$A$60,"-")</f>
        <v>-</v>
      </c>
      <c r="S25" s="49" t="str">
        <f>_xlfn.XLOOKUP(B25,'F3D 1999'!$B$3:$B$60,'F3D 1999'!$A$3:$A$60,"-")</f>
        <v>-</v>
      </c>
      <c r="T25" s="49" t="str">
        <f>_xlfn.XLOOKUP(B25,'F3D 1997'!$B$3:$B$56,'F3D 1997'!$A$3:$A$56,"-")</f>
        <v>-</v>
      </c>
      <c r="U25" s="49" t="str">
        <f>_xlfn.XLOOKUP(B25,'F3D 1995'!$B$3:$B$60,'F3D 1995'!$A$3:$A$60,"-")</f>
        <v>-</v>
      </c>
      <c r="V25" s="49" t="str">
        <f>_xlfn.XLOOKUP(B25,'F3D 1993'!$B$3:$B$60,'F3D 1993'!$A$3:$A$60,"-")</f>
        <v>-</v>
      </c>
      <c r="W25" s="49" t="str">
        <f>_xlfn.XLOOKUP(B25,'F3D 1991'!$B$3:$B$60,'F3D 1991'!$A$3:$A$60,"-")</f>
        <v>-</v>
      </c>
      <c r="X25" s="49" t="str">
        <f>_xlfn.XLOOKUP(B25,'F3D 1989'!$B$3:$B$60,'F3D 1989'!$A$3:$A$60,"-")</f>
        <v>-</v>
      </c>
      <c r="Y25" s="49" t="str">
        <f>_xlfn.XLOOKUP(B25,'F3D 1987'!$B$3:$B$60,'F3D 1987'!$A$3:$A$60,"-")</f>
        <v>-</v>
      </c>
      <c r="Z25" s="50" t="str">
        <f>_xlfn.XLOOKUP(B25,'F3D 1985'!$B$3:$B$60,'F3D 1985'!$A$3:$A$60,"-")</f>
        <v>-</v>
      </c>
      <c r="AB25" s="78">
        <v>23</v>
      </c>
      <c r="AC25" s="106">
        <f t="shared" si="1"/>
        <v>5.2727716168838077</v>
      </c>
    </row>
    <row r="26" spans="1:29" x14ac:dyDescent="0.3">
      <c r="A26" s="40">
        <f>A25+1</f>
        <v>24</v>
      </c>
      <c r="B26" s="41" t="s">
        <v>66</v>
      </c>
      <c r="C26" s="42" t="s">
        <v>36</v>
      </c>
      <c r="D26" s="85">
        <f>MIN(_xlfn.XLOOKUP(B26,'F3D 2025'!B:B,'F3D 2025'!E:E,200),_xlfn.XLOOKUP(B26,'F3D 2023'!B:B,'F3D 2023'!E:E,200),_xlfn.XLOOKUP(B26,'F3D 2022'!B:B,'F3D 2022'!E:E,200),_xlfn.XLOOKUP(B26,'F3D 2019'!B:B,'F3D 2019'!E:E,200),_xlfn.XLOOKUP(B26,'F3D 2017'!B:B,'F3D 2017'!E:E,200),_xlfn.XLOOKUP(B26,'F3D 2015'!B:B,'F3D 2015'!E:E,200),_xlfn.XLOOKUP(B26,'F3D 2013'!B:B,'F3D 2013'!E:E,200),_xlfn.XLOOKUP(B26,'F3D 2011'!B:B,'F3D 2011'!E:E,200),_xlfn.XLOOKUP(B26,'F3D 2009'!B:B,'F3D 2009'!E:E,200),_xlfn.XLOOKUP(B26,'F3D 2007'!B:B,'F3D 2007'!E:E,200),_xlfn.XLOOKUP(B26,'F3D 2005'!B:B,'F3D 2005'!E:E,200),_xlfn.XLOOKUP(B26,'F3D 2003'!B:B,'F3D 2003'!E:E,200),_xlfn.XLOOKUP(B26,'F3D 2001'!B:B,'F3D 2001'!E:E,200),_xlfn.XLOOKUP(B26,'F3D 1999'!B:B,'F3D 1999'!E:E,200),_xlfn.XLOOKUP(B26,'F3D 1997'!B:B,'F3D 1997'!E:E,200),_xlfn.XLOOKUP(B26,'F3D 1995'!B:B,'F3D 1995'!E:E,200),_xlfn.XLOOKUP(B26,'F3D 1993'!B:B,'F3D 1993'!E:E,200),_xlfn.XLOOKUP(B26,'F3D 1991'!B:B,'F3D 1991'!E:E,200),_xlfn.XLOOKUP(B26,'F3D 1989'!B:B,'F3D 1989'!E:E,200),_xlfn.XLOOKUP(B26,'F3D 1987'!B:B,'F3D 1987'!E:E,200),_xlfn.XLOOKUP(B26,'F3D 1985'!B:B,'F3D 1985'!E:E,200))</f>
        <v>56.78</v>
      </c>
      <c r="E26" s="82">
        <f>_xlfn.XLOOKUP(F26,AB:AB,AC:AC,0)+_xlfn.XLOOKUP(G26,AB:AB,AC:AC,0)+_xlfn.XLOOKUP(H26,AB:AB,AC:AC,0)+_xlfn.XLOOKUP(I26,AB:AB,AC:AC,0)+_xlfn.XLOOKUP(J26,AB:AB,AC:AC,0)+_xlfn.XLOOKUP(K26,AB:AB,AC:AC,0)+_xlfn.XLOOKUP(L26,AB:AB,AC:AC,0)+_xlfn.XLOOKUP(M26,AB:AB,AC:AC,0)+_xlfn.XLOOKUP(N26,AB:AB,AC:AC,0)+_xlfn.XLOOKUP(O26,AB:AB,AC:AC,0)+_xlfn.XLOOKUP(P26,AB:AB,AC:AC,0)+_xlfn.XLOOKUP(Q26,AB:AB,AC:AC,0)+_xlfn.XLOOKUP(R26,AB:AB,AC:AC,0)+_xlfn.XLOOKUP(S26,AB:AB,AC:AC,0)+_xlfn.XLOOKUP(T26,AB:AB,AC:AC,0)+_xlfn.XLOOKUP(U26,AB:AB,AC:AC,0)+_xlfn.XLOOKUP(V26,AB:AB,AC:AC,0)+_xlfn.XLOOKUP(W26,AB:AB,AC:AC,0)+_xlfn.XLOOKUP(X26,AB:AB,AC:AC,0)+_xlfn.XLOOKUP(Y26,AB:AB,AC:AC,0)+_xlfn.XLOOKUP(Z26,AB:AB,AC:AC,0)</f>
        <v>179.47565827087698</v>
      </c>
      <c r="F26" s="46">
        <f>_xlfn.XLOOKUP(B26,'F3D 2025'!$B$3:$B$60,'F3D 2025'!$A$3:$A$60,"-")</f>
        <v>6</v>
      </c>
      <c r="G26" s="49" t="str">
        <f>_xlfn.XLOOKUP(B26,'F3D 2023'!$B$3:$B$60,'F3D 2023'!$A$3:$A$60,"-")</f>
        <v>-</v>
      </c>
      <c r="H26" s="49">
        <f>_xlfn.XLOOKUP(B26,'F3D 2022'!$B$3:$B$60,'F3D 2022'!$A$3:$A$60,"-")</f>
        <v>24</v>
      </c>
      <c r="I26" s="49">
        <f>_xlfn.XLOOKUP(B26,'F3D 2019'!$B$3:$B$60,'F3D 2019'!$A$3:$A$60,"-")</f>
        <v>13</v>
      </c>
      <c r="J26" s="49">
        <f>_xlfn.XLOOKUP(B26,'F3D 2017'!$B$3:$B$60,'F3D 2017'!$A$3:$A$60,"-")</f>
        <v>32</v>
      </c>
      <c r="K26" s="49">
        <f>_xlfn.XLOOKUP(B26,'F3D 2015'!$B$3:$B$60,'F3D 2015'!$A$3:$A$60,"-")</f>
        <v>15</v>
      </c>
      <c r="L26" s="49">
        <f>_xlfn.XLOOKUP(B26,'F3D 2013'!$B$3:$B$60,'F3D 2013'!$A$3:$A$60,"-")</f>
        <v>3</v>
      </c>
      <c r="M26" s="49">
        <f>_xlfn.XLOOKUP(B26,'F3D 2011'!$B$3:$B$60,'F3D 2011'!$A$3:$A$60,"-")</f>
        <v>16</v>
      </c>
      <c r="N26" s="49">
        <f>_xlfn.XLOOKUP(B26,'F3D 2009'!$B$3:$B$60,'F3D 2009'!$A$3:$A$60,"-")</f>
        <v>34</v>
      </c>
      <c r="O26" s="49" t="str">
        <f>_xlfn.XLOOKUP(B26,'F3D 2007'!$B$3:$B$60,'F3D 2007'!$A$3:$A$60,"-")</f>
        <v>-</v>
      </c>
      <c r="P26" s="49" t="str">
        <f>_xlfn.XLOOKUP(B26,'F3D 2005'!$B$3:$B$60,'F3D 2005'!$A$3:$A$60,"-")</f>
        <v>-</v>
      </c>
      <c r="Q26" s="49" t="str">
        <f>_xlfn.XLOOKUP(B26,'F3D 2003'!$B$3:$B$60,'F3D 2003'!$A$3:$A$60,"-")</f>
        <v>-</v>
      </c>
      <c r="R26" s="49" t="str">
        <f>_xlfn.XLOOKUP(B26,'F3D 2001'!$B$3:$B$60,'F3D 2001'!$A$3:$A$60,"-")</f>
        <v>-</v>
      </c>
      <c r="S26" s="49" t="str">
        <f>_xlfn.XLOOKUP(B26,'F3D 1999'!$B$3:$B$60,'F3D 1999'!$A$3:$A$60,"-")</f>
        <v>-</v>
      </c>
      <c r="T26" s="49" t="str">
        <f>_xlfn.XLOOKUP(B26,'F3D 1997'!$B$3:$B$56,'F3D 1997'!$A$3:$A$56,"-")</f>
        <v>-</v>
      </c>
      <c r="U26" s="49" t="str">
        <f>_xlfn.XLOOKUP(B26,'F3D 1995'!$B$3:$B$60,'F3D 1995'!$A$3:$A$60,"-")</f>
        <v>-</v>
      </c>
      <c r="V26" s="49" t="str">
        <f>_xlfn.XLOOKUP(B26,'F3D 1993'!$B$3:$B$60,'F3D 1993'!$A$3:$A$60,"-")</f>
        <v>-</v>
      </c>
      <c r="W26" s="49" t="str">
        <f>_xlfn.XLOOKUP(B26,'F3D 1991'!$B$3:$B$60,'F3D 1991'!$A$3:$A$60,"-")</f>
        <v>-</v>
      </c>
      <c r="X26" s="49" t="str">
        <f>_xlfn.XLOOKUP(B26,'F3D 1989'!$B$3:$B$60,'F3D 1989'!$A$3:$A$60,"-")</f>
        <v>-</v>
      </c>
      <c r="Y26" s="49" t="str">
        <f>_xlfn.XLOOKUP(B26,'F3D 1987'!$B$3:$B$60,'F3D 1987'!$A$3:$A$60,"-")</f>
        <v>-</v>
      </c>
      <c r="Z26" s="50" t="str">
        <f>_xlfn.XLOOKUP(B26,'F3D 1985'!$B$3:$B$60,'F3D 1985'!$A$3:$A$60,"-")</f>
        <v>-</v>
      </c>
      <c r="AB26" s="78">
        <v>24</v>
      </c>
      <c r="AC26" s="106">
        <f t="shared" si="1"/>
        <v>4.7039712853564222</v>
      </c>
    </row>
    <row r="27" spans="1:29" x14ac:dyDescent="0.3">
      <c r="A27" s="40">
        <f>A26+1</f>
        <v>25</v>
      </c>
      <c r="B27" s="41" t="s">
        <v>406</v>
      </c>
      <c r="C27" s="42" t="s">
        <v>7</v>
      </c>
      <c r="D27" s="85">
        <f>MIN(_xlfn.XLOOKUP(B27,'F3D 2025'!B:B,'F3D 2025'!E:E,200),_xlfn.XLOOKUP(B27,'F3D 2023'!B:B,'F3D 2023'!E:E,200),_xlfn.XLOOKUP(B27,'F3D 2022'!B:B,'F3D 2022'!E:E,200),_xlfn.XLOOKUP(B27,'F3D 2019'!B:B,'F3D 2019'!E:E,200),_xlfn.XLOOKUP(B27,'F3D 2017'!B:B,'F3D 2017'!E:E,200),_xlfn.XLOOKUP(B27,'F3D 2015'!B:B,'F3D 2015'!E:E,200),_xlfn.XLOOKUP(B27,'F3D 2013'!B:B,'F3D 2013'!E:E,200),_xlfn.XLOOKUP(B27,'F3D 2011'!B:B,'F3D 2011'!E:E,200),_xlfn.XLOOKUP(B27,'F3D 2009'!B:B,'F3D 2009'!E:E,200),_xlfn.XLOOKUP(B27,'F3D 2007'!B:B,'F3D 2007'!E:E,200),_xlfn.XLOOKUP(B27,'F3D 2005'!B:B,'F3D 2005'!E:E,200),_xlfn.XLOOKUP(B27,'F3D 2003'!B:B,'F3D 2003'!E:E,200),_xlfn.XLOOKUP(B27,'F3D 2001'!B:B,'F3D 2001'!E:E,200),_xlfn.XLOOKUP(B27,'F3D 1999'!B:B,'F3D 1999'!E:E,200),_xlfn.XLOOKUP(B27,'F3D 1997'!B:B,'F3D 1997'!E:E,200),_xlfn.XLOOKUP(B27,'F3D 1995'!B:B,'F3D 1995'!E:E,200),_xlfn.XLOOKUP(B27,'F3D 1993'!B:B,'F3D 1993'!E:E,200),_xlfn.XLOOKUP(B27,'F3D 1991'!B:B,'F3D 1991'!E:E,200),_xlfn.XLOOKUP(B27,'F3D 1989'!B:B,'F3D 1989'!E:E,200),_xlfn.XLOOKUP(B27,'F3D 1987'!B:B,'F3D 1987'!E:E,200),_xlfn.XLOOKUP(B27,'F3D 1985'!B:B,'F3D 1985'!E:E,200))</f>
        <v>79.86</v>
      </c>
      <c r="E27" s="82">
        <f>_xlfn.XLOOKUP(F27,AB:AB,AC:AC,0)+_xlfn.XLOOKUP(G27,AB:AB,AC:AC,0)+_xlfn.XLOOKUP(H27,AB:AB,AC:AC,0)+_xlfn.XLOOKUP(I27,AB:AB,AC:AC,0)+_xlfn.XLOOKUP(J27,AB:AB,AC:AC,0)+_xlfn.XLOOKUP(K27,AB:AB,AC:AC,0)+_xlfn.XLOOKUP(L27,AB:AB,AC:AC,0)+_xlfn.XLOOKUP(M27,AB:AB,AC:AC,0)+_xlfn.XLOOKUP(N27,AB:AB,AC:AC,0)+_xlfn.XLOOKUP(O27,AB:AB,AC:AC,0)+_xlfn.XLOOKUP(P27,AB:AB,AC:AC,0)+_xlfn.XLOOKUP(Q27,AB:AB,AC:AC,0)+_xlfn.XLOOKUP(R27,AB:AB,AC:AC,0)+_xlfn.XLOOKUP(S27,AB:AB,AC:AC,0)+_xlfn.XLOOKUP(T27,AB:AB,AC:AC,0)+_xlfn.XLOOKUP(U27,AB:AB,AC:AC,0)+_xlfn.XLOOKUP(V27,AB:AB,AC:AC,0)+_xlfn.XLOOKUP(W27,AB:AB,AC:AC,0)+_xlfn.XLOOKUP(X27,AB:AB,AC:AC,0)+_xlfn.XLOOKUP(Y27,AB:AB,AC:AC,0)+_xlfn.XLOOKUP(Z27,AB:AB,AC:AC,0)</f>
        <v>173.46046788510091</v>
      </c>
      <c r="F27" s="46" t="str">
        <f>_xlfn.XLOOKUP(B27,'F3D 2025'!$B$3:$B$60,'F3D 2025'!$A$3:$A$60,"-")</f>
        <v>-</v>
      </c>
      <c r="G27" s="49" t="str">
        <f>_xlfn.XLOOKUP(B27,'F3D 2023'!$B$3:$B$60,'F3D 2023'!$A$3:$A$60,"-")</f>
        <v>-</v>
      </c>
      <c r="H27" s="49" t="str">
        <f>_xlfn.XLOOKUP(B27,'F3D 2022'!$B$3:$B$60,'F3D 2022'!$A$3:$A$60,"-")</f>
        <v>-</v>
      </c>
      <c r="I27" s="49" t="str">
        <f>_xlfn.XLOOKUP(B27,'F3D 2019'!$B$3:$B$60,'F3D 2019'!$A$3:$A$60,"-")</f>
        <v>-</v>
      </c>
      <c r="J27" s="49" t="str">
        <f>_xlfn.XLOOKUP(B27,'F3D 2017'!$B$3:$B$60,'F3D 2017'!$A$3:$A$60,"-")</f>
        <v>-</v>
      </c>
      <c r="K27" s="49" t="str">
        <f>_xlfn.XLOOKUP(B27,'F3D 2015'!$B$3:$B$60,'F3D 2015'!$A$3:$A$60,"-")</f>
        <v>-</v>
      </c>
      <c r="L27" s="49" t="str">
        <f>_xlfn.XLOOKUP(B27,'F3D 2013'!$B$3:$B$60,'F3D 2013'!$A$3:$A$60,"-")</f>
        <v>-</v>
      </c>
      <c r="M27" s="49" t="str">
        <f>_xlfn.XLOOKUP(B27,'F3D 2011'!$B$3:$B$60,'F3D 2011'!$A$3:$A$60,"-")</f>
        <v>-</v>
      </c>
      <c r="N27" s="49" t="str">
        <f>_xlfn.XLOOKUP(B27,'F3D 2009'!$B$3:$B$60,'F3D 2009'!$A$3:$A$60,"-")</f>
        <v>-</v>
      </c>
      <c r="O27" s="49" t="str">
        <f>_xlfn.XLOOKUP(B27,'F3D 2007'!$B$3:$B$60,'F3D 2007'!$A$3:$A$60,"-")</f>
        <v>-</v>
      </c>
      <c r="P27" s="49" t="str">
        <f>_xlfn.XLOOKUP(B27,'F3D 2005'!$B$3:$B$60,'F3D 2005'!$A$3:$A$60,"-")</f>
        <v>-</v>
      </c>
      <c r="Q27" s="49" t="str">
        <f>_xlfn.XLOOKUP(B27,'F3D 2003'!$B$3:$B$60,'F3D 2003'!$A$3:$A$60,"-")</f>
        <v>-</v>
      </c>
      <c r="R27" s="49" t="str">
        <f>_xlfn.XLOOKUP(B27,'F3D 2001'!$B$3:$B$60,'F3D 2001'!$A$3:$A$60,"-")</f>
        <v>-</v>
      </c>
      <c r="S27" s="49" t="str">
        <f>_xlfn.XLOOKUP(B27,'F3D 1999'!$B$3:$B$60,'F3D 1999'!$A$3:$A$60,"-")</f>
        <v>-</v>
      </c>
      <c r="T27" s="49" t="str">
        <f>_xlfn.XLOOKUP(B27,'F3D 1997'!$B$3:$B$56,'F3D 1997'!$A$3:$A$56,"-")</f>
        <v>-</v>
      </c>
      <c r="U27" s="49" t="str">
        <f>_xlfn.XLOOKUP(B27,'F3D 1995'!$B$3:$B$60,'F3D 1995'!$A$3:$A$60,"-")</f>
        <v>-</v>
      </c>
      <c r="V27" s="49" t="str">
        <f>_xlfn.XLOOKUP(B27,'F3D 1993'!$B$3:$B$60,'F3D 1993'!$A$3:$A$60,"-")</f>
        <v>-</v>
      </c>
      <c r="W27" s="49">
        <f>_xlfn.XLOOKUP(B27,'F3D 1991'!$B$3:$B$60,'F3D 1991'!$A$3:$A$60,"-")</f>
        <v>9</v>
      </c>
      <c r="X27" s="49" t="str">
        <f>_xlfn.XLOOKUP(B27,'F3D 1989'!$B$3:$B$60,'F3D 1989'!$A$3:$A$60,"-")</f>
        <v>-</v>
      </c>
      <c r="Y27" s="49">
        <f>_xlfn.XLOOKUP(B27,'F3D 1987'!$B$3:$B$60,'F3D 1987'!$A$3:$A$60,"-")</f>
        <v>4</v>
      </c>
      <c r="Z27" s="50">
        <f>_xlfn.XLOOKUP(B27,'F3D 1985'!$B$3:$B$60,'F3D 1985'!$A$3:$A$60,"-")</f>
        <v>3</v>
      </c>
      <c r="AB27" s="78">
        <v>25</v>
      </c>
      <c r="AC27" s="106">
        <f t="shared" si="1"/>
        <v>4.2108908485847572</v>
      </c>
    </row>
    <row r="28" spans="1:29" x14ac:dyDescent="0.3">
      <c r="A28" s="40">
        <f>A27+1</f>
        <v>26</v>
      </c>
      <c r="B28" s="41" t="s">
        <v>59</v>
      </c>
      <c r="C28" s="42" t="s">
        <v>6</v>
      </c>
      <c r="D28" s="85">
        <f>MIN(_xlfn.XLOOKUP(B28,'F3D 2025'!B:B,'F3D 2025'!E:E,200),_xlfn.XLOOKUP(B28,'F3D 2023'!B:B,'F3D 2023'!E:E,200),_xlfn.XLOOKUP(B28,'F3D 2022'!B:B,'F3D 2022'!E:E,200),_xlfn.XLOOKUP(B28,'F3D 2019'!B:B,'F3D 2019'!E:E,200),_xlfn.XLOOKUP(B28,'F3D 2017'!B:B,'F3D 2017'!E:E,200),_xlfn.XLOOKUP(B28,'F3D 2015'!B:B,'F3D 2015'!E:E,200),_xlfn.XLOOKUP(B28,'F3D 2013'!B:B,'F3D 2013'!E:E,200),_xlfn.XLOOKUP(B28,'F3D 2011'!B:B,'F3D 2011'!E:E,200),_xlfn.XLOOKUP(B28,'F3D 2009'!B:B,'F3D 2009'!E:E,200),_xlfn.XLOOKUP(B28,'F3D 2007'!B:B,'F3D 2007'!E:E,200),_xlfn.XLOOKUP(B28,'F3D 2005'!B:B,'F3D 2005'!E:E,200),_xlfn.XLOOKUP(B28,'F3D 2003'!B:B,'F3D 2003'!E:E,200),_xlfn.XLOOKUP(B28,'F3D 2001'!B:B,'F3D 2001'!E:E,200),_xlfn.XLOOKUP(B28,'F3D 1999'!B:B,'F3D 1999'!E:E,200),_xlfn.XLOOKUP(B28,'F3D 1997'!B:B,'F3D 1997'!E:E,200),_xlfn.XLOOKUP(B28,'F3D 1995'!B:B,'F3D 1995'!E:E,200),_xlfn.XLOOKUP(B28,'F3D 1993'!B:B,'F3D 1993'!E:E,200),_xlfn.XLOOKUP(B28,'F3D 1991'!B:B,'F3D 1991'!E:E,200),_xlfn.XLOOKUP(B28,'F3D 1989'!B:B,'F3D 1989'!E:E,200),_xlfn.XLOOKUP(B28,'F3D 1987'!B:B,'F3D 1987'!E:E,200),_xlfn.XLOOKUP(B28,'F3D 1985'!B:B,'F3D 1985'!E:E,200))</f>
        <v>61.86</v>
      </c>
      <c r="E28" s="82">
        <f>_xlfn.XLOOKUP(F28,AB:AB,AC:AC,0)+_xlfn.XLOOKUP(G28,AB:AB,AC:AC,0)+_xlfn.XLOOKUP(H28,AB:AB,AC:AC,0)+_xlfn.XLOOKUP(I28,AB:AB,AC:AC,0)+_xlfn.XLOOKUP(J28,AB:AB,AC:AC,0)+_xlfn.XLOOKUP(K28,AB:AB,AC:AC,0)+_xlfn.XLOOKUP(L28,AB:AB,AC:AC,0)+_xlfn.XLOOKUP(M28,AB:AB,AC:AC,0)+_xlfn.XLOOKUP(N28,AB:AB,AC:AC,0)+_xlfn.XLOOKUP(O28,AB:AB,AC:AC,0)+_xlfn.XLOOKUP(P28,AB:AB,AC:AC,0)+_xlfn.XLOOKUP(Q28,AB:AB,AC:AC,0)+_xlfn.XLOOKUP(R28,AB:AB,AC:AC,0)+_xlfn.XLOOKUP(S28,AB:AB,AC:AC,0)+_xlfn.XLOOKUP(T28,AB:AB,AC:AC,0)+_xlfn.XLOOKUP(U28,AB:AB,AC:AC,0)+_xlfn.XLOOKUP(V28,AB:AB,AC:AC,0)+_xlfn.XLOOKUP(W28,AB:AB,AC:AC,0)+_xlfn.XLOOKUP(X28,AB:AB,AC:AC,0)+_xlfn.XLOOKUP(Y28,AB:AB,AC:AC,0)+_xlfn.XLOOKUP(Z28,AB:AB,AC:AC,0)</f>
        <v>171.94527033659469</v>
      </c>
      <c r="F28" s="46" t="str">
        <f>_xlfn.XLOOKUP(B28,'F3D 2025'!$B$3:$B$60,'F3D 2025'!$A$3:$A$60,"-")</f>
        <v>-</v>
      </c>
      <c r="G28" s="49" t="str">
        <f>_xlfn.XLOOKUP(B28,'F3D 2023'!$B$3:$B$60,'F3D 2023'!$A$3:$A$60,"-")</f>
        <v>-</v>
      </c>
      <c r="H28" s="49" t="str">
        <f>_xlfn.XLOOKUP(B28,'F3D 2022'!$B$3:$B$60,'F3D 2022'!$A$3:$A$60,"-")</f>
        <v>-</v>
      </c>
      <c r="I28" s="49" t="str">
        <f>_xlfn.XLOOKUP(B28,'F3D 2019'!$B$3:$B$60,'F3D 2019'!$A$3:$A$60,"-")</f>
        <v>-</v>
      </c>
      <c r="J28" s="49" t="str">
        <f>_xlfn.XLOOKUP(B28,'F3D 2017'!$B$3:$B$60,'F3D 2017'!$A$3:$A$60,"-")</f>
        <v>-</v>
      </c>
      <c r="K28" s="49" t="str">
        <f>_xlfn.XLOOKUP(B28,'F3D 2015'!$B$3:$B$60,'F3D 2015'!$A$3:$A$60,"-")</f>
        <v>-</v>
      </c>
      <c r="L28" s="49" t="str">
        <f>_xlfn.XLOOKUP(B28,'F3D 2013'!$B$3:$B$60,'F3D 2013'!$A$3:$A$60,"-")</f>
        <v>-</v>
      </c>
      <c r="M28" s="49" t="str">
        <f>_xlfn.XLOOKUP(B28,'F3D 2011'!$B$3:$B$60,'F3D 2011'!$A$3:$A$60,"-")</f>
        <v>-</v>
      </c>
      <c r="N28" s="49" t="str">
        <f>_xlfn.XLOOKUP(B28,'F3D 2009'!$B$3:$B$60,'F3D 2009'!$A$3:$A$60,"-")</f>
        <v>-</v>
      </c>
      <c r="O28" s="49" t="str">
        <f>_xlfn.XLOOKUP(B28,'F3D 2007'!$B$3:$B$60,'F3D 2007'!$A$3:$A$60,"-")</f>
        <v>-</v>
      </c>
      <c r="P28" s="49" t="str">
        <f>_xlfn.XLOOKUP(B28,'F3D 2005'!$B$3:$B$60,'F3D 2005'!$A$3:$A$60,"-")</f>
        <v>-</v>
      </c>
      <c r="Q28" s="49" t="str">
        <f>_xlfn.XLOOKUP(B28,'F3D 2003'!$B$3:$B$60,'F3D 2003'!$A$3:$A$60,"-")</f>
        <v>-</v>
      </c>
      <c r="R28" s="49">
        <f>_xlfn.XLOOKUP(B28,'F3D 2001'!$B$3:$B$60,'F3D 2001'!$A$3:$A$60,"-")</f>
        <v>3</v>
      </c>
      <c r="S28" s="49" t="str">
        <f>_xlfn.XLOOKUP(B28,'F3D 1999'!$B$3:$B$60,'F3D 1999'!$A$3:$A$60,"-")</f>
        <v>-</v>
      </c>
      <c r="T28" s="49" t="str">
        <f>_xlfn.XLOOKUP(B28,'F3D 1997'!$B$3:$B$56,'F3D 1997'!$A$3:$A$56,"-")</f>
        <v>-</v>
      </c>
      <c r="U28" s="49" t="str">
        <f>_xlfn.XLOOKUP(B28,'F3D 1995'!$B$3:$B$60,'F3D 1995'!$A$3:$A$60,"-")</f>
        <v>-</v>
      </c>
      <c r="V28" s="49">
        <f>_xlfn.XLOOKUP(B28,'F3D 1993'!$B$3:$B$60,'F3D 1993'!$A$3:$A$60,"-")</f>
        <v>18</v>
      </c>
      <c r="W28" s="49">
        <f>_xlfn.XLOOKUP(B28,'F3D 1991'!$B$3:$B$60,'F3D 1991'!$A$3:$A$60,"-")</f>
        <v>2</v>
      </c>
      <c r="X28" s="49" t="str">
        <f>_xlfn.XLOOKUP(B28,'F3D 1989'!$B$3:$B$60,'F3D 1989'!$A$3:$A$60,"-")</f>
        <v>-</v>
      </c>
      <c r="Y28" s="49" t="str">
        <f>_xlfn.XLOOKUP(B28,'F3D 1987'!$B$3:$B$60,'F3D 1987'!$A$3:$A$60,"-")</f>
        <v>-</v>
      </c>
      <c r="Z28" s="50" t="str">
        <f>_xlfn.XLOOKUP(B28,'F3D 1985'!$B$3:$B$60,'F3D 1985'!$A$3:$A$60,"-")</f>
        <v>-</v>
      </c>
      <c r="AB28" s="78">
        <v>26</v>
      </c>
      <c r="AC28" s="106">
        <f t="shared" si="1"/>
        <v>3.7834503151482313</v>
      </c>
    </row>
    <row r="29" spans="1:29" x14ac:dyDescent="0.3">
      <c r="A29" s="40">
        <f>A28+1</f>
        <v>27</v>
      </c>
      <c r="B29" s="41" t="s">
        <v>247</v>
      </c>
      <c r="C29" s="42" t="s">
        <v>13</v>
      </c>
      <c r="D29" s="85">
        <f>MIN(_xlfn.XLOOKUP(B29,'F3D 2025'!B:B,'F3D 2025'!E:E,200),_xlfn.XLOOKUP(B29,'F3D 2023'!B:B,'F3D 2023'!E:E,200),_xlfn.XLOOKUP(B29,'F3D 2022'!B:B,'F3D 2022'!E:E,200),_xlfn.XLOOKUP(B29,'F3D 2019'!B:B,'F3D 2019'!E:E,200),_xlfn.XLOOKUP(B29,'F3D 2017'!B:B,'F3D 2017'!E:E,200),_xlfn.XLOOKUP(B29,'F3D 2015'!B:B,'F3D 2015'!E:E,200),_xlfn.XLOOKUP(B29,'F3D 2013'!B:B,'F3D 2013'!E:E,200),_xlfn.XLOOKUP(B29,'F3D 2011'!B:B,'F3D 2011'!E:E,200),_xlfn.XLOOKUP(B29,'F3D 2009'!B:B,'F3D 2009'!E:E,200),_xlfn.XLOOKUP(B29,'F3D 2007'!B:B,'F3D 2007'!E:E,200),_xlfn.XLOOKUP(B29,'F3D 2005'!B:B,'F3D 2005'!E:E,200),_xlfn.XLOOKUP(B29,'F3D 2003'!B:B,'F3D 2003'!E:E,200),_xlfn.XLOOKUP(B29,'F3D 2001'!B:B,'F3D 2001'!E:E,200),_xlfn.XLOOKUP(B29,'F3D 1999'!B:B,'F3D 1999'!E:E,200),_xlfn.XLOOKUP(B29,'F3D 1997'!B:B,'F3D 1997'!E:E,200),_xlfn.XLOOKUP(B29,'F3D 1995'!B:B,'F3D 1995'!E:E,200),_xlfn.XLOOKUP(B29,'F3D 1993'!B:B,'F3D 1993'!E:E,200),_xlfn.XLOOKUP(B29,'F3D 1991'!B:B,'F3D 1991'!E:E,200),_xlfn.XLOOKUP(B29,'F3D 1989'!B:B,'F3D 1989'!E:E,200),_xlfn.XLOOKUP(B29,'F3D 1987'!B:B,'F3D 1987'!E:E,200),_xlfn.XLOOKUP(B29,'F3D 1985'!B:B,'F3D 1985'!E:E,200))</f>
        <v>60.56</v>
      </c>
      <c r="E29" s="82">
        <f>_xlfn.XLOOKUP(F29,AB:AB,AC:AC,0)+_xlfn.XLOOKUP(G29,AB:AB,AC:AC,0)+_xlfn.XLOOKUP(H29,AB:AB,AC:AC,0)+_xlfn.XLOOKUP(I29,AB:AB,AC:AC,0)+_xlfn.XLOOKUP(J29,AB:AB,AC:AC,0)+_xlfn.XLOOKUP(K29,AB:AB,AC:AC,0)+_xlfn.XLOOKUP(L29,AB:AB,AC:AC,0)+_xlfn.XLOOKUP(M29,AB:AB,AC:AC,0)+_xlfn.XLOOKUP(N29,AB:AB,AC:AC,0)+_xlfn.XLOOKUP(O29,AB:AB,AC:AC,0)+_xlfn.XLOOKUP(P29,AB:AB,AC:AC,0)+_xlfn.XLOOKUP(Q29,AB:AB,AC:AC,0)+_xlfn.XLOOKUP(R29,AB:AB,AC:AC,0)+_xlfn.XLOOKUP(S29,AB:AB,AC:AC,0)+_xlfn.XLOOKUP(T29,AB:AB,AC:AC,0)+_xlfn.XLOOKUP(U29,AB:AB,AC:AC,0)+_xlfn.XLOOKUP(V29,AB:AB,AC:AC,0)+_xlfn.XLOOKUP(W29,AB:AB,AC:AC,0)+_xlfn.XLOOKUP(X29,AB:AB,AC:AC,0)+_xlfn.XLOOKUP(Y29,AB:AB,AC:AC,0)+_xlfn.XLOOKUP(Z29,AB:AB,AC:AC,0)</f>
        <v>157.91759244363951</v>
      </c>
      <c r="F29" s="46" t="str">
        <f>_xlfn.XLOOKUP(B29,'F3D 2025'!$B$3:$B$60,'F3D 2025'!$A$3:$A$60,"-")</f>
        <v>-</v>
      </c>
      <c r="G29" s="49" t="str">
        <f>_xlfn.XLOOKUP(B29,'F3D 2023'!$B$3:$B$60,'F3D 2023'!$A$3:$A$60,"-")</f>
        <v>-</v>
      </c>
      <c r="H29" s="49" t="str">
        <f>_xlfn.XLOOKUP(B29,'F3D 2022'!$B$3:$B$60,'F3D 2022'!$A$3:$A$60,"-")</f>
        <v>-</v>
      </c>
      <c r="I29" s="49" t="str">
        <f>_xlfn.XLOOKUP(B29,'F3D 2019'!$B$3:$B$60,'F3D 2019'!$A$3:$A$60,"-")</f>
        <v>-</v>
      </c>
      <c r="J29" s="49" t="str">
        <f>_xlfn.XLOOKUP(B29,'F3D 2017'!$B$3:$B$60,'F3D 2017'!$A$3:$A$60,"-")</f>
        <v>-</v>
      </c>
      <c r="K29" s="49" t="str">
        <f>_xlfn.XLOOKUP(B29,'F3D 2015'!$B$3:$B$60,'F3D 2015'!$A$3:$A$60,"-")</f>
        <v>-</v>
      </c>
      <c r="L29" s="49" t="str">
        <f>_xlfn.XLOOKUP(B29,'F3D 2013'!$B$3:$B$60,'F3D 2013'!$A$3:$A$60,"-")</f>
        <v>-</v>
      </c>
      <c r="M29" s="49">
        <f>_xlfn.XLOOKUP(B29,'F3D 2011'!$B$3:$B$60,'F3D 2011'!$A$3:$A$60,"-")</f>
        <v>7</v>
      </c>
      <c r="N29" s="49" t="str">
        <f>_xlfn.XLOOKUP(B29,'F3D 2009'!$B$3:$B$60,'F3D 2009'!$A$3:$A$60,"-")</f>
        <v>-</v>
      </c>
      <c r="O29" s="49" t="str">
        <f>_xlfn.XLOOKUP(B29,'F3D 2007'!$B$3:$B$60,'F3D 2007'!$A$3:$A$60,"-")</f>
        <v>-</v>
      </c>
      <c r="P29" s="49" t="str">
        <f>_xlfn.XLOOKUP(B29,'F3D 2005'!$B$3:$B$60,'F3D 2005'!$A$3:$A$60,"-")</f>
        <v>-</v>
      </c>
      <c r="Q29" s="49">
        <f>_xlfn.XLOOKUP(B29,'F3D 2003'!$B$3:$B$60,'F3D 2003'!$A$3:$A$60,"-")</f>
        <v>9</v>
      </c>
      <c r="R29" s="49">
        <f>_xlfn.XLOOKUP(B29,'F3D 2001'!$B$3:$B$60,'F3D 2001'!$A$3:$A$60,"-")</f>
        <v>5</v>
      </c>
      <c r="S29" s="49">
        <f>_xlfn.XLOOKUP(B29,'F3D 1999'!$B$3:$B$60,'F3D 1999'!$A$3:$A$60,"-")</f>
        <v>29</v>
      </c>
      <c r="T29" s="49">
        <f>_xlfn.XLOOKUP(B29,'F3D 1997'!$B$3:$B$56,'F3D 1997'!$A$3:$A$56,"-")</f>
        <v>26</v>
      </c>
      <c r="U29" s="49">
        <f>_xlfn.XLOOKUP(B29,'F3D 1995'!$B$3:$B$60,'F3D 1995'!$A$3:$A$60,"-")</f>
        <v>13</v>
      </c>
      <c r="V29" s="49" t="str">
        <f>_xlfn.XLOOKUP(B29,'F3D 1993'!$B$3:$B$60,'F3D 1993'!$A$3:$A$60,"-")</f>
        <v>-</v>
      </c>
      <c r="W29" s="49" t="str">
        <f>_xlfn.XLOOKUP(B29,'F3D 1991'!$B$3:$B$60,'F3D 1991'!$A$3:$A$60,"-")</f>
        <v>-</v>
      </c>
      <c r="X29" s="49" t="str">
        <f>_xlfn.XLOOKUP(B29,'F3D 1989'!$B$3:$B$60,'F3D 1989'!$A$3:$A$60,"-")</f>
        <v>-</v>
      </c>
      <c r="Y29" s="49" t="str">
        <f>_xlfn.XLOOKUP(B29,'F3D 1987'!$B$3:$B$60,'F3D 1987'!$A$3:$A$60,"-")</f>
        <v>-</v>
      </c>
      <c r="Z29" s="50" t="str">
        <f>_xlfn.XLOOKUP(B29,'F3D 1985'!$B$3:$B$60,'F3D 1985'!$A$3:$A$60,"-")</f>
        <v>-</v>
      </c>
      <c r="AB29" s="78">
        <v>27</v>
      </c>
      <c r="AC29" s="106">
        <f t="shared" si="1"/>
        <v>3.4129115632546805</v>
      </c>
    </row>
    <row r="30" spans="1:29" x14ac:dyDescent="0.3">
      <c r="A30" s="40">
        <f>A29+1</f>
        <v>28</v>
      </c>
      <c r="B30" s="41" t="s">
        <v>371</v>
      </c>
      <c r="C30" s="42" t="s">
        <v>6</v>
      </c>
      <c r="D30" s="85">
        <f>MIN(_xlfn.XLOOKUP(B30,'F3D 2025'!B:B,'F3D 2025'!E:E,200),_xlfn.XLOOKUP(B30,'F3D 2023'!B:B,'F3D 2023'!E:E,200),_xlfn.XLOOKUP(B30,'F3D 2022'!B:B,'F3D 2022'!E:E,200),_xlfn.XLOOKUP(B30,'F3D 2019'!B:B,'F3D 2019'!E:E,200),_xlfn.XLOOKUP(B30,'F3D 2017'!B:B,'F3D 2017'!E:E,200),_xlfn.XLOOKUP(B30,'F3D 2015'!B:B,'F3D 2015'!E:E,200),_xlfn.XLOOKUP(B30,'F3D 2013'!B:B,'F3D 2013'!E:E,200),_xlfn.XLOOKUP(B30,'F3D 2011'!B:B,'F3D 2011'!E:E,200),_xlfn.XLOOKUP(B30,'F3D 2009'!B:B,'F3D 2009'!E:E,200),_xlfn.XLOOKUP(B30,'F3D 2007'!B:B,'F3D 2007'!E:E,200),_xlfn.XLOOKUP(B30,'F3D 2005'!B:B,'F3D 2005'!E:E,200),_xlfn.XLOOKUP(B30,'F3D 2003'!B:B,'F3D 2003'!E:E,200),_xlfn.XLOOKUP(B30,'F3D 2001'!B:B,'F3D 2001'!E:E,200),_xlfn.XLOOKUP(B30,'F3D 1999'!B:B,'F3D 1999'!E:E,200),_xlfn.XLOOKUP(B30,'F3D 1997'!B:B,'F3D 1997'!E:E,200),_xlfn.XLOOKUP(B30,'F3D 1995'!B:B,'F3D 1995'!E:E,200),_xlfn.XLOOKUP(B30,'F3D 1993'!B:B,'F3D 1993'!E:E,200),_xlfn.XLOOKUP(B30,'F3D 1991'!B:B,'F3D 1991'!E:E,200),_xlfn.XLOOKUP(B30,'F3D 1989'!B:B,'F3D 1989'!E:E,200),_xlfn.XLOOKUP(B30,'F3D 1987'!B:B,'F3D 1987'!E:E,200),_xlfn.XLOOKUP(B30,'F3D 1985'!B:B,'F3D 1985'!E:E,200))</f>
        <v>74.900000000000006</v>
      </c>
      <c r="E30" s="82">
        <f>_xlfn.XLOOKUP(F30,AB:AB,AC:AC,0)+_xlfn.XLOOKUP(G30,AB:AB,AC:AC,0)+_xlfn.XLOOKUP(H30,AB:AB,AC:AC,0)+_xlfn.XLOOKUP(I30,AB:AB,AC:AC,0)+_xlfn.XLOOKUP(J30,AB:AB,AC:AC,0)+_xlfn.XLOOKUP(K30,AB:AB,AC:AC,0)+_xlfn.XLOOKUP(L30,AB:AB,AC:AC,0)+_xlfn.XLOOKUP(M30,AB:AB,AC:AC,0)+_xlfn.XLOOKUP(N30,AB:AB,AC:AC,0)+_xlfn.XLOOKUP(O30,AB:AB,AC:AC,0)+_xlfn.XLOOKUP(P30,AB:AB,AC:AC,0)+_xlfn.XLOOKUP(Q30,AB:AB,AC:AC,0)+_xlfn.XLOOKUP(R30,AB:AB,AC:AC,0)+_xlfn.XLOOKUP(S30,AB:AB,AC:AC,0)+_xlfn.XLOOKUP(T30,AB:AB,AC:AC,0)+_xlfn.XLOOKUP(U30,AB:AB,AC:AC,0)+_xlfn.XLOOKUP(V30,AB:AB,AC:AC,0)+_xlfn.XLOOKUP(W30,AB:AB,AC:AC,0)+_xlfn.XLOOKUP(X30,AB:AB,AC:AC,0)+_xlfn.XLOOKUP(Y30,AB:AB,AC:AC,0)+_xlfn.XLOOKUP(Z30,AB:AB,AC:AC,0)</f>
        <v>152.31337877084249</v>
      </c>
      <c r="F30" s="46" t="str">
        <f>_xlfn.XLOOKUP(B30,'F3D 2025'!$B$3:$B$60,'F3D 2025'!$A$3:$A$60,"-")</f>
        <v>-</v>
      </c>
      <c r="G30" s="49" t="str">
        <f>_xlfn.XLOOKUP(B30,'F3D 2023'!$B$3:$B$60,'F3D 2023'!$A$3:$A$60,"-")</f>
        <v>-</v>
      </c>
      <c r="H30" s="49" t="str">
        <f>_xlfn.XLOOKUP(B30,'F3D 2022'!$B$3:$B$60,'F3D 2022'!$A$3:$A$60,"-")</f>
        <v>-</v>
      </c>
      <c r="I30" s="49" t="str">
        <f>_xlfn.XLOOKUP(B30,'F3D 2019'!$B$3:$B$60,'F3D 2019'!$A$3:$A$60,"-")</f>
        <v>-</v>
      </c>
      <c r="J30" s="49" t="str">
        <f>_xlfn.XLOOKUP(B30,'F3D 2017'!$B$3:$B$60,'F3D 2017'!$A$3:$A$60,"-")</f>
        <v>-</v>
      </c>
      <c r="K30" s="49" t="str">
        <f>_xlfn.XLOOKUP(B30,'F3D 2015'!$B$3:$B$60,'F3D 2015'!$A$3:$A$60,"-")</f>
        <v>-</v>
      </c>
      <c r="L30" s="49" t="str">
        <f>_xlfn.XLOOKUP(B30,'F3D 2013'!$B$3:$B$60,'F3D 2013'!$A$3:$A$60,"-")</f>
        <v>-</v>
      </c>
      <c r="M30" s="49" t="str">
        <f>_xlfn.XLOOKUP(B30,'F3D 2011'!$B$3:$B$60,'F3D 2011'!$A$3:$A$60,"-")</f>
        <v>-</v>
      </c>
      <c r="N30" s="49" t="str">
        <f>_xlfn.XLOOKUP(B30,'F3D 2009'!$B$3:$B$60,'F3D 2009'!$A$3:$A$60,"-")</f>
        <v>-</v>
      </c>
      <c r="O30" s="49" t="str">
        <f>_xlfn.XLOOKUP(B30,'F3D 2007'!$B$3:$B$60,'F3D 2007'!$A$3:$A$60,"-")</f>
        <v>-</v>
      </c>
      <c r="P30" s="49" t="str">
        <f>_xlfn.XLOOKUP(B30,'F3D 2005'!$B$3:$B$60,'F3D 2005'!$A$3:$A$60,"-")</f>
        <v>-</v>
      </c>
      <c r="Q30" s="49" t="str">
        <f>_xlfn.XLOOKUP(B30,'F3D 2003'!$B$3:$B$60,'F3D 2003'!$A$3:$A$60,"-")</f>
        <v>-</v>
      </c>
      <c r="R30" s="49" t="str">
        <f>_xlfn.XLOOKUP(B30,'F3D 2001'!$B$3:$B$60,'F3D 2001'!$A$3:$A$60,"-")</f>
        <v>-</v>
      </c>
      <c r="S30" s="49" t="str">
        <f>_xlfn.XLOOKUP(B30,'F3D 1999'!$B$3:$B$60,'F3D 1999'!$A$3:$A$60,"-")</f>
        <v>-</v>
      </c>
      <c r="T30" s="49" t="str">
        <f>_xlfn.XLOOKUP(B30,'F3D 1997'!$B$3:$B$56,'F3D 1997'!$A$3:$A$56,"-")</f>
        <v>-</v>
      </c>
      <c r="U30" s="49" t="str">
        <f>_xlfn.XLOOKUP(B30,'F3D 1995'!$B$3:$B$60,'F3D 1995'!$A$3:$A$60,"-")</f>
        <v>-</v>
      </c>
      <c r="V30" s="49" t="str">
        <f>_xlfn.XLOOKUP(B30,'F3D 1993'!$B$3:$B$60,'F3D 1993'!$A$3:$A$60,"-")</f>
        <v>-</v>
      </c>
      <c r="W30" s="49" t="str">
        <f>_xlfn.XLOOKUP(B30,'F3D 1991'!$B$3:$B$60,'F3D 1991'!$A$3:$A$60,"-")</f>
        <v>-</v>
      </c>
      <c r="X30" s="49">
        <f>_xlfn.XLOOKUP(B30,'F3D 1989'!$B$3:$B$60,'F3D 1989'!$A$3:$A$60,"-")</f>
        <v>4</v>
      </c>
      <c r="Y30" s="49">
        <f>_xlfn.XLOOKUP(B30,'F3D 1987'!$B$3:$B$60,'F3D 1987'!$A$3:$A$60,"-")</f>
        <v>2</v>
      </c>
      <c r="Z30" s="50" t="str">
        <f>_xlfn.XLOOKUP(B30,'F3D 1985'!$B$3:$B$60,'F3D 1985'!$A$3:$A$60,"-")</f>
        <v>-</v>
      </c>
      <c r="AB30" s="78">
        <v>28</v>
      </c>
      <c r="AC30" s="106">
        <f t="shared" si="1"/>
        <v>3.0916997082371447</v>
      </c>
    </row>
    <row r="31" spans="1:29" x14ac:dyDescent="0.3">
      <c r="A31" s="40">
        <f>A30+1</f>
        <v>29</v>
      </c>
      <c r="B31" s="41" t="s">
        <v>83</v>
      </c>
      <c r="C31" s="42" t="s">
        <v>13</v>
      </c>
      <c r="D31" s="85">
        <f>MIN(_xlfn.XLOOKUP(B31,'F3D 2025'!B:B,'F3D 2025'!E:E,200),_xlfn.XLOOKUP(B31,'F3D 2023'!B:B,'F3D 2023'!E:E,200),_xlfn.XLOOKUP(B31,'F3D 2022'!B:B,'F3D 2022'!E:E,200),_xlfn.XLOOKUP(B31,'F3D 2019'!B:B,'F3D 2019'!E:E,200),_xlfn.XLOOKUP(B31,'F3D 2017'!B:B,'F3D 2017'!E:E,200),_xlfn.XLOOKUP(B31,'F3D 2015'!B:B,'F3D 2015'!E:E,200),_xlfn.XLOOKUP(B31,'F3D 2013'!B:B,'F3D 2013'!E:E,200),_xlfn.XLOOKUP(B31,'F3D 2011'!B:B,'F3D 2011'!E:E,200),_xlfn.XLOOKUP(B31,'F3D 2009'!B:B,'F3D 2009'!E:E,200),_xlfn.XLOOKUP(B31,'F3D 2007'!B:B,'F3D 2007'!E:E,200),_xlfn.XLOOKUP(B31,'F3D 2005'!B:B,'F3D 2005'!E:E,200),_xlfn.XLOOKUP(B31,'F3D 2003'!B:B,'F3D 2003'!E:E,200),_xlfn.XLOOKUP(B31,'F3D 2001'!B:B,'F3D 2001'!E:E,200),_xlfn.XLOOKUP(B31,'F3D 1999'!B:B,'F3D 1999'!E:E,200),_xlfn.XLOOKUP(B31,'F3D 1997'!B:B,'F3D 1997'!E:E,200),_xlfn.XLOOKUP(B31,'F3D 1995'!B:B,'F3D 1995'!E:E,200),_xlfn.XLOOKUP(B31,'F3D 1993'!B:B,'F3D 1993'!E:E,200),_xlfn.XLOOKUP(B31,'F3D 1991'!B:B,'F3D 1991'!E:E,200),_xlfn.XLOOKUP(B31,'F3D 1989'!B:B,'F3D 1989'!E:E,200),_xlfn.XLOOKUP(B31,'F3D 1987'!B:B,'F3D 1987'!E:E,200),_xlfn.XLOOKUP(B31,'F3D 1985'!B:B,'F3D 1985'!E:E,200))</f>
        <v>58.99</v>
      </c>
      <c r="E31" s="82">
        <f>_xlfn.XLOOKUP(F31,AB:AB,AC:AC,0)+_xlfn.XLOOKUP(G31,AB:AB,AC:AC,0)+_xlfn.XLOOKUP(H31,AB:AB,AC:AC,0)+_xlfn.XLOOKUP(I31,AB:AB,AC:AC,0)+_xlfn.XLOOKUP(J31,AB:AB,AC:AC,0)+_xlfn.XLOOKUP(K31,AB:AB,AC:AC,0)+_xlfn.XLOOKUP(L31,AB:AB,AC:AC,0)+_xlfn.XLOOKUP(M31,AB:AB,AC:AC,0)+_xlfn.XLOOKUP(N31,AB:AB,AC:AC,0)+_xlfn.XLOOKUP(O31,AB:AB,AC:AC,0)+_xlfn.XLOOKUP(P31,AB:AB,AC:AC,0)+_xlfn.XLOOKUP(Q31,AB:AB,AC:AC,0)+_xlfn.XLOOKUP(R31,AB:AB,AC:AC,0)+_xlfn.XLOOKUP(S31,AB:AB,AC:AC,0)+_xlfn.XLOOKUP(T31,AB:AB,AC:AC,0)+_xlfn.XLOOKUP(U31,AB:AB,AC:AC,0)+_xlfn.XLOOKUP(V31,AB:AB,AC:AC,0)+_xlfn.XLOOKUP(W31,AB:AB,AC:AC,0)+_xlfn.XLOOKUP(X31,AB:AB,AC:AC,0)+_xlfn.XLOOKUP(Y31,AB:AB,AC:AC,0)+_xlfn.XLOOKUP(Z31,AB:AB,AC:AC,0)</f>
        <v>149.81740275738588</v>
      </c>
      <c r="F31" s="46">
        <f>_xlfn.XLOOKUP(B31,'F3D 2025'!$B$3:$B$60,'F3D 2025'!$A$3:$A$60,"-")</f>
        <v>30</v>
      </c>
      <c r="G31" s="49">
        <f>_xlfn.XLOOKUP(B31,'F3D 2023'!$B$3:$B$60,'F3D 2023'!$A$3:$A$60,"-")</f>
        <v>26</v>
      </c>
      <c r="H31" s="49" t="str">
        <f>_xlfn.XLOOKUP(B31,'F3D 2022'!$B$3:$B$60,'F3D 2022'!$A$3:$A$60,"-")</f>
        <v>-</v>
      </c>
      <c r="I31" s="49" t="str">
        <f>_xlfn.XLOOKUP(B31,'F3D 2019'!$B$3:$B$60,'F3D 2019'!$A$3:$A$60,"-")</f>
        <v>-</v>
      </c>
      <c r="J31" s="49">
        <f>_xlfn.XLOOKUP(B31,'F3D 2017'!$B$3:$B$60,'F3D 2017'!$A$3:$A$60,"-")</f>
        <v>30</v>
      </c>
      <c r="K31" s="49">
        <f>_xlfn.XLOOKUP(B31,'F3D 2015'!$B$3:$B$60,'F3D 2015'!$A$3:$A$60,"-")</f>
        <v>23</v>
      </c>
      <c r="L31" s="49">
        <f>_xlfn.XLOOKUP(B31,'F3D 2013'!$B$3:$B$60,'F3D 2013'!$A$3:$A$60,"-")</f>
        <v>22</v>
      </c>
      <c r="M31" s="49" t="str">
        <f>_xlfn.XLOOKUP(B31,'F3D 2011'!$B$3:$B$60,'F3D 2011'!$A$3:$A$60,"-")</f>
        <v>-</v>
      </c>
      <c r="N31" s="49">
        <f>_xlfn.XLOOKUP(B31,'F3D 2009'!$B$3:$B$60,'F3D 2009'!$A$3:$A$60,"-")</f>
        <v>18</v>
      </c>
      <c r="O31" s="49">
        <f>_xlfn.XLOOKUP(B31,'F3D 2007'!$B$3:$B$60,'F3D 2007'!$A$3:$A$60,"-")</f>
        <v>12</v>
      </c>
      <c r="P31" s="49">
        <f>_xlfn.XLOOKUP(B31,'F3D 2005'!$B$3:$B$60,'F3D 2005'!$A$3:$A$60,"-")</f>
        <v>5</v>
      </c>
      <c r="Q31" s="49">
        <f>_xlfn.XLOOKUP(B31,'F3D 2003'!$B$3:$B$60,'F3D 2003'!$A$3:$A$60,"-")</f>
        <v>11</v>
      </c>
      <c r="R31" s="49">
        <f>_xlfn.XLOOKUP(B31,'F3D 2001'!$B$3:$B$60,'F3D 2001'!$A$3:$A$60,"-")</f>
        <v>15</v>
      </c>
      <c r="S31" s="49">
        <f>_xlfn.XLOOKUP(B31,'F3D 1999'!$B$3:$B$60,'F3D 1999'!$A$3:$A$60,"-")</f>
        <v>31</v>
      </c>
      <c r="T31" s="49" t="str">
        <f>_xlfn.XLOOKUP(B31,'F3D 1997'!$B$3:$B$56,'F3D 1997'!$A$3:$A$56,"-")</f>
        <v>-</v>
      </c>
      <c r="U31" s="49" t="str">
        <f>_xlfn.XLOOKUP(B31,'F3D 1995'!$B$3:$B$60,'F3D 1995'!$A$3:$A$60,"-")</f>
        <v>-</v>
      </c>
      <c r="V31" s="49" t="str">
        <f>_xlfn.XLOOKUP(B31,'F3D 1993'!$B$3:$B$60,'F3D 1993'!$A$3:$A$60,"-")</f>
        <v>-</v>
      </c>
      <c r="W31" s="49" t="str">
        <f>_xlfn.XLOOKUP(B31,'F3D 1991'!$B$3:$B$60,'F3D 1991'!$A$3:$A$60,"-")</f>
        <v>-</v>
      </c>
      <c r="X31" s="49" t="str">
        <f>_xlfn.XLOOKUP(B31,'F3D 1989'!$B$3:$B$60,'F3D 1989'!$A$3:$A$60,"-")</f>
        <v>-</v>
      </c>
      <c r="Y31" s="49" t="str">
        <f>_xlfn.XLOOKUP(B31,'F3D 1987'!$B$3:$B$60,'F3D 1987'!$A$3:$A$60,"-")</f>
        <v>-</v>
      </c>
      <c r="Z31" s="50" t="str">
        <f>_xlfn.XLOOKUP(B31,'F3D 1985'!$B$3:$B$60,'F3D 1985'!$A$3:$A$60,"-")</f>
        <v>-</v>
      </c>
      <c r="AB31" s="78">
        <v>29</v>
      </c>
      <c r="AC31" s="106">
        <f t="shared" si="1"/>
        <v>2.8132482499846834</v>
      </c>
    </row>
    <row r="32" spans="1:29" x14ac:dyDescent="0.3">
      <c r="A32" s="40">
        <f>A31+1</f>
        <v>30</v>
      </c>
      <c r="B32" s="41" t="s">
        <v>136</v>
      </c>
      <c r="C32" s="42" t="s">
        <v>30</v>
      </c>
      <c r="D32" s="85">
        <f>MIN(_xlfn.XLOOKUP(B32,'F3D 2025'!B:B,'F3D 2025'!E:E,200),_xlfn.XLOOKUP(B32,'F3D 2023'!B:B,'F3D 2023'!E:E,200),_xlfn.XLOOKUP(B32,'F3D 2022'!B:B,'F3D 2022'!E:E,200),_xlfn.XLOOKUP(B32,'F3D 2019'!B:B,'F3D 2019'!E:E,200),_xlfn.XLOOKUP(B32,'F3D 2017'!B:B,'F3D 2017'!E:E,200),_xlfn.XLOOKUP(B32,'F3D 2015'!B:B,'F3D 2015'!E:E,200),_xlfn.XLOOKUP(B32,'F3D 2013'!B:B,'F3D 2013'!E:E,200),_xlfn.XLOOKUP(B32,'F3D 2011'!B:B,'F3D 2011'!E:E,200),_xlfn.XLOOKUP(B32,'F3D 2009'!B:B,'F3D 2009'!E:E,200),_xlfn.XLOOKUP(B32,'F3D 2007'!B:B,'F3D 2007'!E:E,200),_xlfn.XLOOKUP(B32,'F3D 2005'!B:B,'F3D 2005'!E:E,200),_xlfn.XLOOKUP(B32,'F3D 2003'!B:B,'F3D 2003'!E:E,200),_xlfn.XLOOKUP(B32,'F3D 2001'!B:B,'F3D 2001'!E:E,200),_xlfn.XLOOKUP(B32,'F3D 1999'!B:B,'F3D 1999'!E:E,200),_xlfn.XLOOKUP(B32,'F3D 1997'!B:B,'F3D 1997'!E:E,200),_xlfn.XLOOKUP(B32,'F3D 1995'!B:B,'F3D 1995'!E:E,200),_xlfn.XLOOKUP(B32,'F3D 1993'!B:B,'F3D 1993'!E:E,200),_xlfn.XLOOKUP(B32,'F3D 1991'!B:B,'F3D 1991'!E:E,200),_xlfn.XLOOKUP(B32,'F3D 1989'!B:B,'F3D 1989'!E:E,200),_xlfn.XLOOKUP(B32,'F3D 1987'!B:B,'F3D 1987'!E:E,200),_xlfn.XLOOKUP(B32,'F3D 1985'!B:B,'F3D 1985'!E:E,200))</f>
        <v>56.02</v>
      </c>
      <c r="E32" s="82">
        <f>_xlfn.XLOOKUP(F32,AB:AB,AC:AC,0)+_xlfn.XLOOKUP(G32,AB:AB,AC:AC,0)+_xlfn.XLOOKUP(H32,AB:AB,AC:AC,0)+_xlfn.XLOOKUP(I32,AB:AB,AC:AC,0)+_xlfn.XLOOKUP(J32,AB:AB,AC:AC,0)+_xlfn.XLOOKUP(K32,AB:AB,AC:AC,0)+_xlfn.XLOOKUP(L32,AB:AB,AC:AC,0)+_xlfn.XLOOKUP(M32,AB:AB,AC:AC,0)+_xlfn.XLOOKUP(N32,AB:AB,AC:AC,0)+_xlfn.XLOOKUP(O32,AB:AB,AC:AC,0)+_xlfn.XLOOKUP(P32,AB:AB,AC:AC,0)+_xlfn.XLOOKUP(Q32,AB:AB,AC:AC,0)+_xlfn.XLOOKUP(R32,AB:AB,AC:AC,0)+_xlfn.XLOOKUP(S32,AB:AB,AC:AC,0)+_xlfn.XLOOKUP(T32,AB:AB,AC:AC,0)+_xlfn.XLOOKUP(U32,AB:AB,AC:AC,0)+_xlfn.XLOOKUP(V32,AB:AB,AC:AC,0)+_xlfn.XLOOKUP(W32,AB:AB,AC:AC,0)+_xlfn.XLOOKUP(X32,AB:AB,AC:AC,0)+_xlfn.XLOOKUP(Y32,AB:AB,AC:AC,0)+_xlfn.XLOOKUP(Z32,AB:AB,AC:AC,0)</f>
        <v>149.26742657629433</v>
      </c>
      <c r="F32" s="46" t="str">
        <f>_xlfn.XLOOKUP(B32,'F3D 2025'!$B$3:$B$60,'F3D 2025'!$A$3:$A$60,"-")</f>
        <v>-</v>
      </c>
      <c r="G32" s="49" t="str">
        <f>_xlfn.XLOOKUP(B32,'F3D 2023'!$B$3:$B$60,'F3D 2023'!$A$3:$A$60,"-")</f>
        <v>-</v>
      </c>
      <c r="H32" s="49" t="str">
        <f>_xlfn.XLOOKUP(B32,'F3D 2022'!$B$3:$B$60,'F3D 2022'!$A$3:$A$60,"-")</f>
        <v>-</v>
      </c>
      <c r="I32" s="49">
        <f>_xlfn.XLOOKUP(B32,'F3D 2019'!$B$3:$B$60,'F3D 2019'!$A$3:$A$60,"-")</f>
        <v>10</v>
      </c>
      <c r="J32" s="49">
        <f>_xlfn.XLOOKUP(B32,'F3D 2017'!$B$3:$B$60,'F3D 2017'!$A$3:$A$60,"-")</f>
        <v>14</v>
      </c>
      <c r="K32" s="49">
        <f>_xlfn.XLOOKUP(B32,'F3D 2015'!$B$3:$B$60,'F3D 2015'!$A$3:$A$60,"-")</f>
        <v>7</v>
      </c>
      <c r="L32" s="49">
        <f>_xlfn.XLOOKUP(B32,'F3D 2013'!$B$3:$B$60,'F3D 2013'!$A$3:$A$60,"-")</f>
        <v>21</v>
      </c>
      <c r="M32" s="49">
        <f>_xlfn.XLOOKUP(B32,'F3D 2011'!$B$3:$B$60,'F3D 2011'!$A$3:$A$60,"-")</f>
        <v>22</v>
      </c>
      <c r="N32" s="49" t="str">
        <f>_xlfn.XLOOKUP(B32,'F3D 2009'!$B$3:$B$60,'F3D 2009'!$A$3:$A$60,"-")</f>
        <v>-</v>
      </c>
      <c r="O32" s="49" t="str">
        <f>_xlfn.XLOOKUP(B32,'F3D 2007'!$B$3:$B$60,'F3D 2007'!$A$3:$A$60,"-")</f>
        <v>-</v>
      </c>
      <c r="P32" s="49">
        <f>_xlfn.XLOOKUP(B32,'F3D 2005'!$B$3:$B$60,'F3D 2005'!$A$3:$A$60,"-")</f>
        <v>36</v>
      </c>
      <c r="Q32" s="49" t="str">
        <f>_xlfn.XLOOKUP(B32,'F3D 2003'!$B$3:$B$60,'F3D 2003'!$A$3:$A$60,"-")</f>
        <v>-</v>
      </c>
      <c r="R32" s="49" t="str">
        <f>_xlfn.XLOOKUP(B32,'F3D 2001'!$B$3:$B$60,'F3D 2001'!$A$3:$A$60,"-")</f>
        <v>-</v>
      </c>
      <c r="S32" s="49">
        <f>_xlfn.XLOOKUP(B32,'F3D 1999'!$B$3:$B$60,'F3D 1999'!$A$3:$A$60,"-")</f>
        <v>8</v>
      </c>
      <c r="T32" s="49">
        <f>_xlfn.XLOOKUP(B32,'F3D 1997'!$B$3:$B$56,'F3D 1997'!$A$3:$A$56,"-")</f>
        <v>18</v>
      </c>
      <c r="U32" s="49" t="str">
        <f>_xlfn.XLOOKUP(B32,'F3D 1995'!$B$3:$B$60,'F3D 1995'!$A$3:$A$60,"-")</f>
        <v>-</v>
      </c>
      <c r="V32" s="49" t="str">
        <f>_xlfn.XLOOKUP(B32,'F3D 1993'!$B$3:$B$60,'F3D 1993'!$A$3:$A$60,"-")</f>
        <v>-</v>
      </c>
      <c r="W32" s="49" t="str">
        <f>_xlfn.XLOOKUP(B32,'F3D 1991'!$B$3:$B$60,'F3D 1991'!$A$3:$A$60,"-")</f>
        <v>-</v>
      </c>
      <c r="X32" s="49" t="str">
        <f>_xlfn.XLOOKUP(B32,'F3D 1989'!$B$3:$B$60,'F3D 1989'!$A$3:$A$60,"-")</f>
        <v>-</v>
      </c>
      <c r="Y32" s="49" t="str">
        <f>_xlfn.XLOOKUP(B32,'F3D 1987'!$B$3:$B$60,'F3D 1987'!$A$3:$A$60,"-")</f>
        <v>-</v>
      </c>
      <c r="Z32" s="50" t="str">
        <f>_xlfn.XLOOKUP(B32,'F3D 1985'!$B$3:$B$60,'F3D 1985'!$A$3:$A$60,"-")</f>
        <v>-</v>
      </c>
      <c r="AB32" s="78">
        <v>30</v>
      </c>
      <c r="AC32" s="106">
        <f t="shared" si="1"/>
        <v>2.5718648346724144</v>
      </c>
    </row>
    <row r="33" spans="1:29" x14ac:dyDescent="0.3">
      <c r="A33" s="40">
        <f>A32+1</f>
        <v>31</v>
      </c>
      <c r="B33" s="41" t="s">
        <v>135</v>
      </c>
      <c r="C33" s="42" t="s">
        <v>7</v>
      </c>
      <c r="D33" s="85">
        <f>MIN(_xlfn.XLOOKUP(B33,'F3D 2025'!B:B,'F3D 2025'!E:E,200),_xlfn.XLOOKUP(B33,'F3D 2023'!B:B,'F3D 2023'!E:E,200),_xlfn.XLOOKUP(B33,'F3D 2022'!B:B,'F3D 2022'!E:E,200),_xlfn.XLOOKUP(B33,'F3D 2019'!B:B,'F3D 2019'!E:E,200),_xlfn.XLOOKUP(B33,'F3D 2017'!B:B,'F3D 2017'!E:E,200),_xlfn.XLOOKUP(B33,'F3D 2015'!B:B,'F3D 2015'!E:E,200),_xlfn.XLOOKUP(B33,'F3D 2013'!B:B,'F3D 2013'!E:E,200),_xlfn.XLOOKUP(B33,'F3D 2011'!B:B,'F3D 2011'!E:E,200),_xlfn.XLOOKUP(B33,'F3D 2009'!B:B,'F3D 2009'!E:E,200),_xlfn.XLOOKUP(B33,'F3D 2007'!B:B,'F3D 2007'!E:E,200),_xlfn.XLOOKUP(B33,'F3D 2005'!B:B,'F3D 2005'!E:E,200),_xlfn.XLOOKUP(B33,'F3D 2003'!B:B,'F3D 2003'!E:E,200),_xlfn.XLOOKUP(B33,'F3D 2001'!B:B,'F3D 2001'!E:E,200),_xlfn.XLOOKUP(B33,'F3D 1999'!B:B,'F3D 1999'!E:E,200),_xlfn.XLOOKUP(B33,'F3D 1997'!B:B,'F3D 1997'!E:E,200),_xlfn.XLOOKUP(B33,'F3D 1995'!B:B,'F3D 1995'!E:E,200),_xlfn.XLOOKUP(B33,'F3D 1993'!B:B,'F3D 1993'!E:E,200),_xlfn.XLOOKUP(B33,'F3D 1991'!B:B,'F3D 1991'!E:E,200),_xlfn.XLOOKUP(B33,'F3D 1989'!B:B,'F3D 1989'!E:E,200),_xlfn.XLOOKUP(B33,'F3D 1987'!B:B,'F3D 1987'!E:E,200),_xlfn.XLOOKUP(B33,'F3D 1985'!B:B,'F3D 1985'!E:E,200))</f>
        <v>56.94</v>
      </c>
      <c r="E33" s="82">
        <f>_xlfn.XLOOKUP(F33,AB:AB,AC:AC,0)+_xlfn.XLOOKUP(G33,AB:AB,AC:AC,0)+_xlfn.XLOOKUP(H33,AB:AB,AC:AC,0)+_xlfn.XLOOKUP(I33,AB:AB,AC:AC,0)+_xlfn.XLOOKUP(J33,AB:AB,AC:AC,0)+_xlfn.XLOOKUP(K33,AB:AB,AC:AC,0)+_xlfn.XLOOKUP(L33,AB:AB,AC:AC,0)+_xlfn.XLOOKUP(M33,AB:AB,AC:AC,0)+_xlfn.XLOOKUP(N33,AB:AB,AC:AC,0)+_xlfn.XLOOKUP(O33,AB:AB,AC:AC,0)+_xlfn.XLOOKUP(P33,AB:AB,AC:AC,0)+_xlfn.XLOOKUP(Q33,AB:AB,AC:AC,0)+_xlfn.XLOOKUP(R33,AB:AB,AC:AC,0)+_xlfn.XLOOKUP(S33,AB:AB,AC:AC,0)+_xlfn.XLOOKUP(T33,AB:AB,AC:AC,0)+_xlfn.XLOOKUP(U33,AB:AB,AC:AC,0)+_xlfn.XLOOKUP(V33,AB:AB,AC:AC,0)+_xlfn.XLOOKUP(W33,AB:AB,AC:AC,0)+_xlfn.XLOOKUP(X33,AB:AB,AC:AC,0)+_xlfn.XLOOKUP(Y33,AB:AB,AC:AC,0)+_xlfn.XLOOKUP(Z33,AB:AB,AC:AC,0)</f>
        <v>148.7267395967765</v>
      </c>
      <c r="F33" s="46" t="str">
        <f>_xlfn.XLOOKUP(B33,'F3D 2025'!$B$3:$B$60,'F3D 2025'!$A$3:$A$60,"-")</f>
        <v>-</v>
      </c>
      <c r="G33" s="49" t="str">
        <f>_xlfn.XLOOKUP(B33,'F3D 2023'!$B$3:$B$60,'F3D 2023'!$A$3:$A$60,"-")</f>
        <v>-</v>
      </c>
      <c r="H33" s="49" t="str">
        <f>_xlfn.XLOOKUP(B33,'F3D 2022'!$B$3:$B$60,'F3D 2022'!$A$3:$A$60,"-")</f>
        <v>-</v>
      </c>
      <c r="I33" s="49">
        <f>_xlfn.XLOOKUP(B33,'F3D 2019'!$B$3:$B$60,'F3D 2019'!$A$3:$A$60,"-")</f>
        <v>7</v>
      </c>
      <c r="J33" s="49">
        <f>_xlfn.XLOOKUP(B33,'F3D 2017'!$B$3:$B$60,'F3D 2017'!$A$3:$A$60,"-")</f>
        <v>13</v>
      </c>
      <c r="K33" s="49">
        <f>_xlfn.XLOOKUP(B33,'F3D 2015'!$B$3:$B$60,'F3D 2015'!$A$3:$A$60,"-")</f>
        <v>8</v>
      </c>
      <c r="L33" s="49" t="str">
        <f>_xlfn.XLOOKUP(B33,'F3D 2013'!$B$3:$B$60,'F3D 2013'!$A$3:$A$60,"-")</f>
        <v>-</v>
      </c>
      <c r="M33" s="49">
        <f>_xlfn.XLOOKUP(B33,'F3D 2011'!$B$3:$B$60,'F3D 2011'!$A$3:$A$60,"-")</f>
        <v>6</v>
      </c>
      <c r="N33" s="49" t="str">
        <f>_xlfn.XLOOKUP(B33,'F3D 2009'!$B$3:$B$60,'F3D 2009'!$A$3:$A$60,"-")</f>
        <v>-</v>
      </c>
      <c r="O33" s="49" t="str">
        <f>_xlfn.XLOOKUP(B33,'F3D 2007'!$B$3:$B$60,'F3D 2007'!$A$3:$A$60,"-")</f>
        <v>-</v>
      </c>
      <c r="P33" s="49" t="str">
        <f>_xlfn.XLOOKUP(B33,'F3D 2005'!$B$3:$B$60,'F3D 2005'!$A$3:$A$60,"-")</f>
        <v>-</v>
      </c>
      <c r="Q33" s="49" t="str">
        <f>_xlfn.XLOOKUP(B33,'F3D 2003'!$B$3:$B$60,'F3D 2003'!$A$3:$A$60,"-")</f>
        <v>-</v>
      </c>
      <c r="R33" s="49" t="str">
        <f>_xlfn.XLOOKUP(B33,'F3D 2001'!$B$3:$B$60,'F3D 2001'!$A$3:$A$60,"-")</f>
        <v>-</v>
      </c>
      <c r="S33" s="49" t="str">
        <f>_xlfn.XLOOKUP(B33,'F3D 1999'!$B$3:$B$60,'F3D 1999'!$A$3:$A$60,"-")</f>
        <v>-</v>
      </c>
      <c r="T33" s="49" t="str">
        <f>_xlfn.XLOOKUP(B33,'F3D 1997'!$B$3:$B$56,'F3D 1997'!$A$3:$A$56,"-")</f>
        <v>-</v>
      </c>
      <c r="U33" s="49" t="str">
        <f>_xlfn.XLOOKUP(B33,'F3D 1995'!$B$3:$B$60,'F3D 1995'!$A$3:$A$60,"-")</f>
        <v>-</v>
      </c>
      <c r="V33" s="49" t="str">
        <f>_xlfn.XLOOKUP(B33,'F3D 1993'!$B$3:$B$60,'F3D 1993'!$A$3:$A$60,"-")</f>
        <v>-</v>
      </c>
      <c r="W33" s="49" t="str">
        <f>_xlfn.XLOOKUP(B33,'F3D 1991'!$B$3:$B$60,'F3D 1991'!$A$3:$A$60,"-")</f>
        <v>-</v>
      </c>
      <c r="X33" s="49" t="str">
        <f>_xlfn.XLOOKUP(B33,'F3D 1989'!$B$3:$B$60,'F3D 1989'!$A$3:$A$60,"-")</f>
        <v>-</v>
      </c>
      <c r="Y33" s="49" t="str">
        <f>_xlfn.XLOOKUP(B33,'F3D 1987'!$B$3:$B$60,'F3D 1987'!$A$3:$A$60,"-")</f>
        <v>-</v>
      </c>
      <c r="Z33" s="50" t="str">
        <f>_xlfn.XLOOKUP(B33,'F3D 1985'!$B$3:$B$60,'F3D 1985'!$A$3:$A$60,"-")</f>
        <v>-</v>
      </c>
      <c r="AB33" s="78">
        <v>31</v>
      </c>
      <c r="AC33" s="106">
        <f t="shared" si="1"/>
        <v>2.3626148865719898</v>
      </c>
    </row>
    <row r="34" spans="1:29" x14ac:dyDescent="0.3">
      <c r="A34" s="40">
        <f>A33+1</f>
        <v>32</v>
      </c>
      <c r="B34" s="41" t="s">
        <v>70</v>
      </c>
      <c r="C34" s="42" t="s">
        <v>6</v>
      </c>
      <c r="D34" s="85">
        <f>MIN(_xlfn.XLOOKUP(B34,'F3D 2025'!B:B,'F3D 2025'!E:E,200),_xlfn.XLOOKUP(B34,'F3D 2023'!B:B,'F3D 2023'!E:E,200),_xlfn.XLOOKUP(B34,'F3D 2022'!B:B,'F3D 2022'!E:E,200),_xlfn.XLOOKUP(B34,'F3D 2019'!B:B,'F3D 2019'!E:E,200),_xlfn.XLOOKUP(B34,'F3D 2017'!B:B,'F3D 2017'!E:E,200),_xlfn.XLOOKUP(B34,'F3D 2015'!B:B,'F3D 2015'!E:E,200),_xlfn.XLOOKUP(B34,'F3D 2013'!B:B,'F3D 2013'!E:E,200),_xlfn.XLOOKUP(B34,'F3D 2011'!B:B,'F3D 2011'!E:E,200),_xlfn.XLOOKUP(B34,'F3D 2009'!B:B,'F3D 2009'!E:E,200),_xlfn.XLOOKUP(B34,'F3D 2007'!B:B,'F3D 2007'!E:E,200),_xlfn.XLOOKUP(B34,'F3D 2005'!B:B,'F3D 2005'!E:E,200),_xlfn.XLOOKUP(B34,'F3D 2003'!B:B,'F3D 2003'!E:E,200),_xlfn.XLOOKUP(B34,'F3D 2001'!B:B,'F3D 2001'!E:E,200),_xlfn.XLOOKUP(B34,'F3D 1999'!B:B,'F3D 1999'!E:E,200),_xlfn.XLOOKUP(B34,'F3D 1997'!B:B,'F3D 1997'!E:E,200),_xlfn.XLOOKUP(B34,'F3D 1995'!B:B,'F3D 1995'!E:E,200),_xlfn.XLOOKUP(B34,'F3D 1993'!B:B,'F3D 1993'!E:E,200),_xlfn.XLOOKUP(B34,'F3D 1991'!B:B,'F3D 1991'!E:E,200),_xlfn.XLOOKUP(B34,'F3D 1989'!B:B,'F3D 1989'!E:E,200),_xlfn.XLOOKUP(B34,'F3D 1987'!B:B,'F3D 1987'!E:E,200),_xlfn.XLOOKUP(B34,'F3D 1985'!B:B,'F3D 1985'!E:E,200))</f>
        <v>56.89</v>
      </c>
      <c r="E34" s="82">
        <f>_xlfn.XLOOKUP(F34,AB:AB,AC:AC,0)+_xlfn.XLOOKUP(G34,AB:AB,AC:AC,0)+_xlfn.XLOOKUP(H34,AB:AB,AC:AC,0)+_xlfn.XLOOKUP(I34,AB:AB,AC:AC,0)+_xlfn.XLOOKUP(J34,AB:AB,AC:AC,0)+_xlfn.XLOOKUP(K34,AB:AB,AC:AC,0)+_xlfn.XLOOKUP(L34,AB:AB,AC:AC,0)+_xlfn.XLOOKUP(M34,AB:AB,AC:AC,0)+_xlfn.XLOOKUP(N34,AB:AB,AC:AC,0)+_xlfn.XLOOKUP(O34,AB:AB,AC:AC,0)+_xlfn.XLOOKUP(P34,AB:AB,AC:AC,0)+_xlfn.XLOOKUP(Q34,AB:AB,AC:AC,0)+_xlfn.XLOOKUP(R34,AB:AB,AC:AC,0)+_xlfn.XLOOKUP(S34,AB:AB,AC:AC,0)+_xlfn.XLOOKUP(T34,AB:AB,AC:AC,0)+_xlfn.XLOOKUP(U34,AB:AB,AC:AC,0)+_xlfn.XLOOKUP(V34,AB:AB,AC:AC,0)+_xlfn.XLOOKUP(W34,AB:AB,AC:AC,0)+_xlfn.XLOOKUP(X34,AB:AB,AC:AC,0)+_xlfn.XLOOKUP(Y34,AB:AB,AC:AC,0)+_xlfn.XLOOKUP(Z34,AB:AB,AC:AC,0)</f>
        <v>148.49730792823775</v>
      </c>
      <c r="F34" s="46" t="str">
        <f>_xlfn.XLOOKUP(B34,'F3D 2025'!$B$3:$B$60,'F3D 2025'!$A$3:$A$60,"-")</f>
        <v>-</v>
      </c>
      <c r="G34" s="49">
        <f>_xlfn.XLOOKUP(B34,'F3D 2023'!$B$3:$B$60,'F3D 2023'!$A$3:$A$60,"-")</f>
        <v>4</v>
      </c>
      <c r="H34" s="49">
        <f>_xlfn.XLOOKUP(B34,'F3D 2022'!$B$3:$B$60,'F3D 2022'!$A$3:$A$60,"-")</f>
        <v>7</v>
      </c>
      <c r="I34" s="49">
        <f>_xlfn.XLOOKUP(B34,'F3D 2019'!$B$3:$B$60,'F3D 2019'!$A$3:$A$60,"-")</f>
        <v>30</v>
      </c>
      <c r="J34" s="49">
        <f>_xlfn.XLOOKUP(B34,'F3D 2017'!$B$3:$B$60,'F3D 2017'!$A$3:$A$60,"-")</f>
        <v>8</v>
      </c>
      <c r="K34" s="49" t="str">
        <f>_xlfn.XLOOKUP(B34,'F3D 2015'!$B$3:$B$60,'F3D 2015'!$A$3:$A$60,"-")</f>
        <v>-</v>
      </c>
      <c r="L34" s="49" t="str">
        <f>_xlfn.XLOOKUP(B34,'F3D 2013'!$B$3:$B$60,'F3D 2013'!$A$3:$A$60,"-")</f>
        <v>-</v>
      </c>
      <c r="M34" s="49" t="str">
        <f>_xlfn.XLOOKUP(B34,'F3D 2011'!$B$3:$B$60,'F3D 2011'!$A$3:$A$60,"-")</f>
        <v>-</v>
      </c>
      <c r="N34" s="49" t="str">
        <f>_xlfn.XLOOKUP(B34,'F3D 2009'!$B$3:$B$60,'F3D 2009'!$A$3:$A$60,"-")</f>
        <v>-</v>
      </c>
      <c r="O34" s="49" t="str">
        <f>_xlfn.XLOOKUP(B34,'F3D 2007'!$B$3:$B$60,'F3D 2007'!$A$3:$A$60,"-")</f>
        <v>-</v>
      </c>
      <c r="P34" s="49" t="str">
        <f>_xlfn.XLOOKUP(B34,'F3D 2005'!$B$3:$B$60,'F3D 2005'!$A$3:$A$60,"-")</f>
        <v>-</v>
      </c>
      <c r="Q34" s="49" t="str">
        <f>_xlfn.XLOOKUP(B34,'F3D 2003'!$B$3:$B$60,'F3D 2003'!$A$3:$A$60,"-")</f>
        <v>-</v>
      </c>
      <c r="R34" s="49" t="str">
        <f>_xlfn.XLOOKUP(B34,'F3D 2001'!$B$3:$B$60,'F3D 2001'!$A$3:$A$60,"-")</f>
        <v>-</v>
      </c>
      <c r="S34" s="49" t="str">
        <f>_xlfn.XLOOKUP(B34,'F3D 1999'!$B$3:$B$60,'F3D 1999'!$A$3:$A$60,"-")</f>
        <v>-</v>
      </c>
      <c r="T34" s="49" t="str">
        <f>_xlfn.XLOOKUP(B34,'F3D 1997'!$B$3:$B$56,'F3D 1997'!$A$3:$A$56,"-")</f>
        <v>-</v>
      </c>
      <c r="U34" s="49" t="str">
        <f>_xlfn.XLOOKUP(B34,'F3D 1995'!$B$3:$B$60,'F3D 1995'!$A$3:$A$60,"-")</f>
        <v>-</v>
      </c>
      <c r="V34" s="49" t="str">
        <f>_xlfn.XLOOKUP(B34,'F3D 1993'!$B$3:$B$60,'F3D 1993'!$A$3:$A$60,"-")</f>
        <v>-</v>
      </c>
      <c r="W34" s="49" t="str">
        <f>_xlfn.XLOOKUP(B34,'F3D 1991'!$B$3:$B$60,'F3D 1991'!$A$3:$A$60,"-")</f>
        <v>-</v>
      </c>
      <c r="X34" s="49" t="str">
        <f>_xlfn.XLOOKUP(B34,'F3D 1989'!$B$3:$B$60,'F3D 1989'!$A$3:$A$60,"-")</f>
        <v>-</v>
      </c>
      <c r="Y34" s="49" t="str">
        <f>_xlfn.XLOOKUP(B34,'F3D 1987'!$B$3:$B$60,'F3D 1987'!$A$3:$A$60,"-")</f>
        <v>-</v>
      </c>
      <c r="Z34" s="50" t="str">
        <f>_xlfn.XLOOKUP(B34,'F3D 1985'!$B$3:$B$60,'F3D 1985'!$A$3:$A$60,"-")</f>
        <v>-</v>
      </c>
      <c r="AB34" s="78">
        <v>32</v>
      </c>
      <c r="AC34" s="106">
        <f t="shared" si="1"/>
        <v>2.1812207310398581</v>
      </c>
    </row>
    <row r="35" spans="1:29" x14ac:dyDescent="0.3">
      <c r="A35" s="40">
        <f>A34+1</f>
        <v>33</v>
      </c>
      <c r="B35" s="41" t="s">
        <v>50</v>
      </c>
      <c r="C35" s="42" t="s">
        <v>32</v>
      </c>
      <c r="D35" s="85">
        <f>MIN(_xlfn.XLOOKUP(B35,'F3D 2025'!B:B,'F3D 2025'!E:E,200),_xlfn.XLOOKUP(B35,'F3D 2023'!B:B,'F3D 2023'!E:E,200),_xlfn.XLOOKUP(B35,'F3D 2022'!B:B,'F3D 2022'!E:E,200),_xlfn.XLOOKUP(B35,'F3D 2019'!B:B,'F3D 2019'!E:E,200),_xlfn.XLOOKUP(B35,'F3D 2017'!B:B,'F3D 2017'!E:E,200),_xlfn.XLOOKUP(B35,'F3D 2015'!B:B,'F3D 2015'!E:E,200),_xlfn.XLOOKUP(B35,'F3D 2013'!B:B,'F3D 2013'!E:E,200),_xlfn.XLOOKUP(B35,'F3D 2011'!B:B,'F3D 2011'!E:E,200),_xlfn.XLOOKUP(B35,'F3D 2009'!B:B,'F3D 2009'!E:E,200),_xlfn.XLOOKUP(B35,'F3D 2007'!B:B,'F3D 2007'!E:E,200),_xlfn.XLOOKUP(B35,'F3D 2005'!B:B,'F3D 2005'!E:E,200),_xlfn.XLOOKUP(B35,'F3D 2003'!B:B,'F3D 2003'!E:E,200),_xlfn.XLOOKUP(B35,'F3D 2001'!B:B,'F3D 2001'!E:E,200),_xlfn.XLOOKUP(B35,'F3D 1999'!B:B,'F3D 1999'!E:E,200),_xlfn.XLOOKUP(B35,'F3D 1997'!B:B,'F3D 1997'!E:E,200),_xlfn.XLOOKUP(B35,'F3D 1995'!B:B,'F3D 1995'!E:E,200),_xlfn.XLOOKUP(B35,'F3D 1993'!B:B,'F3D 1993'!E:E,200),_xlfn.XLOOKUP(B35,'F3D 1991'!B:B,'F3D 1991'!E:E,200),_xlfn.XLOOKUP(B35,'F3D 1989'!B:B,'F3D 1989'!E:E,200),_xlfn.XLOOKUP(B35,'F3D 1987'!B:B,'F3D 1987'!E:E,200),_xlfn.XLOOKUP(B35,'F3D 1985'!B:B,'F3D 1985'!E:E,200))</f>
        <v>56.59</v>
      </c>
      <c r="E35" s="82">
        <f>_xlfn.XLOOKUP(F35,AB:AB,AC:AC,0)+_xlfn.XLOOKUP(G35,AB:AB,AC:AC,0)+_xlfn.XLOOKUP(H35,AB:AB,AC:AC,0)+_xlfn.XLOOKUP(I35,AB:AB,AC:AC,0)+_xlfn.XLOOKUP(J35,AB:AB,AC:AC,0)+_xlfn.XLOOKUP(K35,AB:AB,AC:AC,0)+_xlfn.XLOOKUP(L35,AB:AB,AC:AC,0)+_xlfn.XLOOKUP(M35,AB:AB,AC:AC,0)+_xlfn.XLOOKUP(N35,AB:AB,AC:AC,0)+_xlfn.XLOOKUP(O35,AB:AB,AC:AC,0)+_xlfn.XLOOKUP(P35,AB:AB,AC:AC,0)+_xlfn.XLOOKUP(Q35,AB:AB,AC:AC,0)+_xlfn.XLOOKUP(R35,AB:AB,AC:AC,0)+_xlfn.XLOOKUP(S35,AB:AB,AC:AC,0)+_xlfn.XLOOKUP(T35,AB:AB,AC:AC,0)+_xlfn.XLOOKUP(U35,AB:AB,AC:AC,0)+_xlfn.XLOOKUP(V35,AB:AB,AC:AC,0)+_xlfn.XLOOKUP(W35,AB:AB,AC:AC,0)+_xlfn.XLOOKUP(X35,AB:AB,AC:AC,0)+_xlfn.XLOOKUP(Y35,AB:AB,AC:AC,0)+_xlfn.XLOOKUP(Z35,AB:AB,AC:AC,0)</f>
        <v>145.23589085308376</v>
      </c>
      <c r="F35" s="46" t="str">
        <f>_xlfn.XLOOKUP(B35,'F3D 2025'!$B$3:$B$60,'F3D 2025'!$A$3:$A$60,"-")</f>
        <v>-</v>
      </c>
      <c r="G35" s="49" t="str">
        <f>_xlfn.XLOOKUP(B35,'F3D 2023'!$B$3:$B$60,'F3D 2023'!$A$3:$A$60,"-")</f>
        <v>-</v>
      </c>
      <c r="H35" s="49" t="str">
        <f>_xlfn.XLOOKUP(B35,'F3D 2022'!$B$3:$B$60,'F3D 2022'!$A$3:$A$60,"-")</f>
        <v>-</v>
      </c>
      <c r="I35" s="49" t="str">
        <f>_xlfn.XLOOKUP(B35,'F3D 2019'!$B$3:$B$60,'F3D 2019'!$A$3:$A$60,"-")</f>
        <v>-</v>
      </c>
      <c r="J35" s="49">
        <f>_xlfn.XLOOKUP(B35,'F3D 2017'!$B$3:$B$60,'F3D 2017'!$A$3:$A$60,"-")</f>
        <v>2</v>
      </c>
      <c r="K35" s="49">
        <f>_xlfn.XLOOKUP(B35,'F3D 2015'!$B$3:$B$60,'F3D 2015'!$A$3:$A$60,"-")</f>
        <v>6</v>
      </c>
      <c r="L35" s="49">
        <f>_xlfn.XLOOKUP(B35,'F3D 2013'!$B$3:$B$60,'F3D 2013'!$A$3:$A$60,"-")</f>
        <v>25</v>
      </c>
      <c r="M35" s="49" t="str">
        <f>_xlfn.XLOOKUP(B35,'F3D 2011'!$B$3:$B$60,'F3D 2011'!$A$3:$A$60,"-")</f>
        <v>-</v>
      </c>
      <c r="N35" s="49">
        <f>_xlfn.XLOOKUP(B35,'F3D 2009'!$B$3:$B$60,'F3D 2009'!$A$3:$A$60,"-")</f>
        <v>27</v>
      </c>
      <c r="O35" s="49" t="str">
        <f>_xlfn.XLOOKUP(B35,'F3D 2007'!$B$3:$B$60,'F3D 2007'!$A$3:$A$60,"-")</f>
        <v>-</v>
      </c>
      <c r="P35" s="49" t="str">
        <f>_xlfn.XLOOKUP(B35,'F3D 2005'!$B$3:$B$60,'F3D 2005'!$A$3:$A$60,"-")</f>
        <v>-</v>
      </c>
      <c r="Q35" s="49" t="str">
        <f>_xlfn.XLOOKUP(B35,'F3D 2003'!$B$3:$B$60,'F3D 2003'!$A$3:$A$60,"-")</f>
        <v>-</v>
      </c>
      <c r="R35" s="49" t="str">
        <f>_xlfn.XLOOKUP(B35,'F3D 2001'!$B$3:$B$60,'F3D 2001'!$A$3:$A$60,"-")</f>
        <v>-</v>
      </c>
      <c r="S35" s="49" t="str">
        <f>_xlfn.XLOOKUP(B35,'F3D 1999'!$B$3:$B$60,'F3D 1999'!$A$3:$A$60,"-")</f>
        <v>-</v>
      </c>
      <c r="T35" s="49">
        <f>_xlfn.XLOOKUP(B35,'F3D 1997'!$B$3:$B$56,'F3D 1997'!$A$3:$A$56,"-")</f>
        <v>41</v>
      </c>
      <c r="U35" s="49" t="str">
        <f>_xlfn.XLOOKUP(B35,'F3D 1995'!$B$3:$B$60,'F3D 1995'!$A$3:$A$60,"-")</f>
        <v>-</v>
      </c>
      <c r="V35" s="49" t="str">
        <f>_xlfn.XLOOKUP(B35,'F3D 1993'!$B$3:$B$60,'F3D 1993'!$A$3:$A$60,"-")</f>
        <v>-</v>
      </c>
      <c r="W35" s="49" t="str">
        <f>_xlfn.XLOOKUP(B35,'F3D 1991'!$B$3:$B$60,'F3D 1991'!$A$3:$A$60,"-")</f>
        <v>-</v>
      </c>
      <c r="X35" s="49" t="str">
        <f>_xlfn.XLOOKUP(B35,'F3D 1989'!$B$3:$B$60,'F3D 1989'!$A$3:$A$60,"-")</f>
        <v>-</v>
      </c>
      <c r="Y35" s="49" t="str">
        <f>_xlfn.XLOOKUP(B35,'F3D 1987'!$B$3:$B$60,'F3D 1987'!$A$3:$A$60,"-")</f>
        <v>-</v>
      </c>
      <c r="Z35" s="50" t="str">
        <f>_xlfn.XLOOKUP(B35,'F3D 1985'!$B$3:$B$60,'F3D 1985'!$A$3:$A$60,"-")</f>
        <v>-</v>
      </c>
      <c r="AB35" s="78">
        <v>33</v>
      </c>
      <c r="AC35" s="106">
        <f t="shared" si="1"/>
        <v>2.023974146465207</v>
      </c>
    </row>
    <row r="36" spans="1:29" x14ac:dyDescent="0.3">
      <c r="A36" s="40">
        <f>A35+1</f>
        <v>34</v>
      </c>
      <c r="B36" s="41" t="s">
        <v>182</v>
      </c>
      <c r="C36" s="42" t="s">
        <v>7</v>
      </c>
      <c r="D36" s="85">
        <f>MIN(_xlfn.XLOOKUP(B36,'F3D 2025'!B:B,'F3D 2025'!E:E,200),_xlfn.XLOOKUP(B36,'F3D 2023'!B:B,'F3D 2023'!E:E,200),_xlfn.XLOOKUP(B36,'F3D 2022'!B:B,'F3D 2022'!E:E,200),_xlfn.XLOOKUP(B36,'F3D 2019'!B:B,'F3D 2019'!E:E,200),_xlfn.XLOOKUP(B36,'F3D 2017'!B:B,'F3D 2017'!E:E,200),_xlfn.XLOOKUP(B36,'F3D 2015'!B:B,'F3D 2015'!E:E,200),_xlfn.XLOOKUP(B36,'F3D 2013'!B:B,'F3D 2013'!E:E,200),_xlfn.XLOOKUP(B36,'F3D 2011'!B:B,'F3D 2011'!E:E,200),_xlfn.XLOOKUP(B36,'F3D 2009'!B:B,'F3D 2009'!E:E,200),_xlfn.XLOOKUP(B36,'F3D 2007'!B:B,'F3D 2007'!E:E,200),_xlfn.XLOOKUP(B36,'F3D 2005'!B:B,'F3D 2005'!E:E,200),_xlfn.XLOOKUP(B36,'F3D 2003'!B:B,'F3D 2003'!E:E,200),_xlfn.XLOOKUP(B36,'F3D 2001'!B:B,'F3D 2001'!E:E,200),_xlfn.XLOOKUP(B36,'F3D 1999'!B:B,'F3D 1999'!E:E,200),_xlfn.XLOOKUP(B36,'F3D 1997'!B:B,'F3D 1997'!E:E,200),_xlfn.XLOOKUP(B36,'F3D 1995'!B:B,'F3D 1995'!E:E,200),_xlfn.XLOOKUP(B36,'F3D 1993'!B:B,'F3D 1993'!E:E,200),_xlfn.XLOOKUP(B36,'F3D 1991'!B:B,'F3D 1991'!E:E,200),_xlfn.XLOOKUP(B36,'F3D 1989'!B:B,'F3D 1989'!E:E,200),_xlfn.XLOOKUP(B36,'F3D 1987'!B:B,'F3D 1987'!E:E,200),_xlfn.XLOOKUP(B36,'F3D 1985'!B:B,'F3D 1985'!E:E,200))</f>
        <v>59.78</v>
      </c>
      <c r="E36" s="82">
        <f>_xlfn.XLOOKUP(F36,AB:AB,AC:AC,0)+_xlfn.XLOOKUP(G36,AB:AB,AC:AC,0)+_xlfn.XLOOKUP(H36,AB:AB,AC:AC,0)+_xlfn.XLOOKUP(I36,AB:AB,AC:AC,0)+_xlfn.XLOOKUP(J36,AB:AB,AC:AC,0)+_xlfn.XLOOKUP(K36,AB:AB,AC:AC,0)+_xlfn.XLOOKUP(L36,AB:AB,AC:AC,0)+_xlfn.XLOOKUP(M36,AB:AB,AC:AC,0)+_xlfn.XLOOKUP(N36,AB:AB,AC:AC,0)+_xlfn.XLOOKUP(O36,AB:AB,AC:AC,0)+_xlfn.XLOOKUP(P36,AB:AB,AC:AC,0)+_xlfn.XLOOKUP(Q36,AB:AB,AC:AC,0)+_xlfn.XLOOKUP(R36,AB:AB,AC:AC,0)+_xlfn.XLOOKUP(S36,AB:AB,AC:AC,0)+_xlfn.XLOOKUP(T36,AB:AB,AC:AC,0)+_xlfn.XLOOKUP(U36,AB:AB,AC:AC,0)+_xlfn.XLOOKUP(V36,AB:AB,AC:AC,0)+_xlfn.XLOOKUP(W36,AB:AB,AC:AC,0)+_xlfn.XLOOKUP(X36,AB:AB,AC:AC,0)+_xlfn.XLOOKUP(Y36,AB:AB,AC:AC,0)+_xlfn.XLOOKUP(Z36,AB:AB,AC:AC,0)</f>
        <v>143.54446610260507</v>
      </c>
      <c r="F36" s="46" t="str">
        <f>_xlfn.XLOOKUP(B36,'F3D 2025'!$B$3:$B$60,'F3D 2025'!$A$3:$A$60,"-")</f>
        <v>-</v>
      </c>
      <c r="G36" s="49" t="str">
        <f>_xlfn.XLOOKUP(B36,'F3D 2023'!$B$3:$B$60,'F3D 2023'!$A$3:$A$60,"-")</f>
        <v>-</v>
      </c>
      <c r="H36" s="49" t="str">
        <f>_xlfn.XLOOKUP(B36,'F3D 2022'!$B$3:$B$60,'F3D 2022'!$A$3:$A$60,"-")</f>
        <v>-</v>
      </c>
      <c r="I36" s="49" t="str">
        <f>_xlfn.XLOOKUP(B36,'F3D 2019'!$B$3:$B$60,'F3D 2019'!$A$3:$A$60,"-")</f>
        <v>-</v>
      </c>
      <c r="J36" s="49" t="str">
        <f>_xlfn.XLOOKUP(B36,'F3D 2017'!$B$3:$B$60,'F3D 2017'!$A$3:$A$60,"-")</f>
        <v>-</v>
      </c>
      <c r="K36" s="49" t="str">
        <f>_xlfn.XLOOKUP(B36,'F3D 2015'!$B$3:$B$60,'F3D 2015'!$A$3:$A$60,"-")</f>
        <v>-</v>
      </c>
      <c r="L36" s="49" t="str">
        <f>_xlfn.XLOOKUP(B36,'F3D 2013'!$B$3:$B$60,'F3D 2013'!$A$3:$A$60,"-")</f>
        <v>-</v>
      </c>
      <c r="M36" s="49" t="str">
        <f>_xlfn.XLOOKUP(B36,'F3D 2011'!$B$3:$B$60,'F3D 2011'!$A$3:$A$60,"-")</f>
        <v>-</v>
      </c>
      <c r="N36" s="49">
        <f>_xlfn.XLOOKUP(B36,'F3D 2009'!$B$3:$B$60,'F3D 2009'!$A$3:$A$60,"-")</f>
        <v>9</v>
      </c>
      <c r="O36" s="49">
        <f>_xlfn.XLOOKUP(B36,'F3D 2007'!$B$3:$B$60,'F3D 2007'!$A$3:$A$60,"-")</f>
        <v>9</v>
      </c>
      <c r="P36" s="49">
        <f>_xlfn.XLOOKUP(B36,'F3D 2005'!$B$3:$B$60,'F3D 2005'!$A$3:$A$60,"-")</f>
        <v>6</v>
      </c>
      <c r="Q36" s="49" t="str">
        <f>_xlfn.XLOOKUP(B36,'F3D 2003'!$B$3:$B$60,'F3D 2003'!$A$3:$A$60,"-")</f>
        <v>-</v>
      </c>
      <c r="R36" s="49" t="str">
        <f>_xlfn.XLOOKUP(B36,'F3D 2001'!$B$3:$B$60,'F3D 2001'!$A$3:$A$60,"-")</f>
        <v>-</v>
      </c>
      <c r="S36" s="49" t="str">
        <f>_xlfn.XLOOKUP(B36,'F3D 1999'!$B$3:$B$60,'F3D 1999'!$A$3:$A$60,"-")</f>
        <v>-</v>
      </c>
      <c r="T36" s="49" t="str">
        <f>_xlfn.XLOOKUP(B36,'F3D 1997'!$B$3:$B$56,'F3D 1997'!$A$3:$A$56,"-")</f>
        <v>-</v>
      </c>
      <c r="U36" s="49">
        <f>_xlfn.XLOOKUP(B36,'F3D 1995'!$B$3:$B$60,'F3D 1995'!$A$3:$A$60,"-")</f>
        <v>11</v>
      </c>
      <c r="V36" s="49">
        <f>_xlfn.XLOOKUP(B36,'F3D 1993'!$B$3:$B$60,'F3D 1993'!$A$3:$A$60,"-")</f>
        <v>25</v>
      </c>
      <c r="W36" s="49" t="str">
        <f>_xlfn.XLOOKUP(B36,'F3D 1991'!$B$3:$B$60,'F3D 1991'!$A$3:$A$60,"-")</f>
        <v>-</v>
      </c>
      <c r="X36" s="49" t="str">
        <f>_xlfn.XLOOKUP(B36,'F3D 1989'!$B$3:$B$60,'F3D 1989'!$A$3:$A$60,"-")</f>
        <v>-</v>
      </c>
      <c r="Y36" s="49" t="str">
        <f>_xlfn.XLOOKUP(B36,'F3D 1987'!$B$3:$B$60,'F3D 1987'!$A$3:$A$60,"-")</f>
        <v>-</v>
      </c>
      <c r="Z36" s="50" t="str">
        <f>_xlfn.XLOOKUP(B36,'F3D 1985'!$B$3:$B$60,'F3D 1985'!$A$3:$A$60,"-")</f>
        <v>-</v>
      </c>
      <c r="AB36" s="78">
        <v>34</v>
      </c>
      <c r="AC36" s="106">
        <f t="shared" si="1"/>
        <v>1.8876605574862431</v>
      </c>
    </row>
    <row r="37" spans="1:29" x14ac:dyDescent="0.3">
      <c r="A37" s="40">
        <f>A36+1</f>
        <v>35</v>
      </c>
      <c r="B37" s="41" t="s">
        <v>249</v>
      </c>
      <c r="C37" s="42" t="s">
        <v>10</v>
      </c>
      <c r="D37" s="85">
        <f>MIN(_xlfn.XLOOKUP(B37,'F3D 2025'!B:B,'F3D 2025'!E:E,200),_xlfn.XLOOKUP(B37,'F3D 2023'!B:B,'F3D 2023'!E:E,200),_xlfn.XLOOKUP(B37,'F3D 2022'!B:B,'F3D 2022'!E:E,200),_xlfn.XLOOKUP(B37,'F3D 2019'!B:B,'F3D 2019'!E:E,200),_xlfn.XLOOKUP(B37,'F3D 2017'!B:B,'F3D 2017'!E:E,200),_xlfn.XLOOKUP(B37,'F3D 2015'!B:B,'F3D 2015'!E:E,200),_xlfn.XLOOKUP(B37,'F3D 2013'!B:B,'F3D 2013'!E:E,200),_xlfn.XLOOKUP(B37,'F3D 2011'!B:B,'F3D 2011'!E:E,200),_xlfn.XLOOKUP(B37,'F3D 2009'!B:B,'F3D 2009'!E:E,200),_xlfn.XLOOKUP(B37,'F3D 2007'!B:B,'F3D 2007'!E:E,200),_xlfn.XLOOKUP(B37,'F3D 2005'!B:B,'F3D 2005'!E:E,200),_xlfn.XLOOKUP(B37,'F3D 2003'!B:B,'F3D 2003'!E:E,200),_xlfn.XLOOKUP(B37,'F3D 2001'!B:B,'F3D 2001'!E:E,200),_xlfn.XLOOKUP(B37,'F3D 1999'!B:B,'F3D 1999'!E:E,200),_xlfn.XLOOKUP(B37,'F3D 1997'!B:B,'F3D 1997'!E:E,200),_xlfn.XLOOKUP(B37,'F3D 1995'!B:B,'F3D 1995'!E:E,200),_xlfn.XLOOKUP(B37,'F3D 1993'!B:B,'F3D 1993'!E:E,200),_xlfn.XLOOKUP(B37,'F3D 1991'!B:B,'F3D 1991'!E:E,200),_xlfn.XLOOKUP(B37,'F3D 1989'!B:B,'F3D 1989'!E:E,200),_xlfn.XLOOKUP(B37,'F3D 1987'!B:B,'F3D 1987'!E:E,200),_xlfn.XLOOKUP(B37,'F3D 1985'!B:B,'F3D 1985'!E:E,200))</f>
        <v>65.06</v>
      </c>
      <c r="E37" s="82">
        <f>_xlfn.XLOOKUP(F37,AB:AB,AC:AC,0)+_xlfn.XLOOKUP(G37,AB:AB,AC:AC,0)+_xlfn.XLOOKUP(H37,AB:AB,AC:AC,0)+_xlfn.XLOOKUP(I37,AB:AB,AC:AC,0)+_xlfn.XLOOKUP(J37,AB:AB,AC:AC,0)+_xlfn.XLOOKUP(K37,AB:AB,AC:AC,0)+_xlfn.XLOOKUP(L37,AB:AB,AC:AC,0)+_xlfn.XLOOKUP(M37,AB:AB,AC:AC,0)+_xlfn.XLOOKUP(N37,AB:AB,AC:AC,0)+_xlfn.XLOOKUP(O37,AB:AB,AC:AC,0)+_xlfn.XLOOKUP(P37,AB:AB,AC:AC,0)+_xlfn.XLOOKUP(Q37,AB:AB,AC:AC,0)+_xlfn.XLOOKUP(R37,AB:AB,AC:AC,0)+_xlfn.XLOOKUP(S37,AB:AB,AC:AC,0)+_xlfn.XLOOKUP(T37,AB:AB,AC:AC,0)+_xlfn.XLOOKUP(U37,AB:AB,AC:AC,0)+_xlfn.XLOOKUP(V37,AB:AB,AC:AC,0)+_xlfn.XLOOKUP(W37,AB:AB,AC:AC,0)+_xlfn.XLOOKUP(X37,AB:AB,AC:AC,0)+_xlfn.XLOOKUP(Y37,AB:AB,AC:AC,0)+_xlfn.XLOOKUP(Z37,AB:AB,AC:AC,0)</f>
        <v>139.97897989008004</v>
      </c>
      <c r="F37" s="46" t="str">
        <f>_xlfn.XLOOKUP(B37,'F3D 2025'!$B$3:$B$60,'F3D 2025'!$A$3:$A$60,"-")</f>
        <v>-</v>
      </c>
      <c r="G37" s="49" t="str">
        <f>_xlfn.XLOOKUP(B37,'F3D 2023'!$B$3:$B$60,'F3D 2023'!$A$3:$A$60,"-")</f>
        <v>-</v>
      </c>
      <c r="H37" s="49" t="str">
        <f>_xlfn.XLOOKUP(B37,'F3D 2022'!$B$3:$B$60,'F3D 2022'!$A$3:$A$60,"-")</f>
        <v>-</v>
      </c>
      <c r="I37" s="49" t="str">
        <f>_xlfn.XLOOKUP(B37,'F3D 2019'!$B$3:$B$60,'F3D 2019'!$A$3:$A$60,"-")</f>
        <v>-</v>
      </c>
      <c r="J37" s="49" t="str">
        <f>_xlfn.XLOOKUP(B37,'F3D 2017'!$B$3:$B$60,'F3D 2017'!$A$3:$A$60,"-")</f>
        <v>-</v>
      </c>
      <c r="K37" s="49" t="str">
        <f>_xlfn.XLOOKUP(B37,'F3D 2015'!$B$3:$B$60,'F3D 2015'!$A$3:$A$60,"-")</f>
        <v>-</v>
      </c>
      <c r="L37" s="49" t="str">
        <f>_xlfn.XLOOKUP(B37,'F3D 2013'!$B$3:$B$60,'F3D 2013'!$A$3:$A$60,"-")</f>
        <v>-</v>
      </c>
      <c r="M37" s="49" t="str">
        <f>_xlfn.XLOOKUP(B37,'F3D 2011'!$B$3:$B$60,'F3D 2011'!$A$3:$A$60,"-")</f>
        <v>-</v>
      </c>
      <c r="N37" s="49" t="str">
        <f>_xlfn.XLOOKUP(B37,'F3D 2009'!$B$3:$B$60,'F3D 2009'!$A$3:$A$60,"-")</f>
        <v>-</v>
      </c>
      <c r="O37" s="49" t="str">
        <f>_xlfn.XLOOKUP(B37,'F3D 2007'!$B$3:$B$60,'F3D 2007'!$A$3:$A$60,"-")</f>
        <v>-</v>
      </c>
      <c r="P37" s="49" t="str">
        <f>_xlfn.XLOOKUP(B37,'F3D 2005'!$B$3:$B$60,'F3D 2005'!$A$3:$A$60,"-")</f>
        <v>-</v>
      </c>
      <c r="Q37" s="49" t="str">
        <f>_xlfn.XLOOKUP(B37,'F3D 2003'!$B$3:$B$60,'F3D 2003'!$A$3:$A$60,"-")</f>
        <v>-</v>
      </c>
      <c r="R37" s="49">
        <f>_xlfn.XLOOKUP(B37,'F3D 2001'!$B$3:$B$60,'F3D 2001'!$A$3:$A$60,"-")</f>
        <v>14</v>
      </c>
      <c r="S37" s="49" t="str">
        <f>_xlfn.XLOOKUP(B37,'F3D 1999'!$B$3:$B$60,'F3D 1999'!$A$3:$A$60,"-")</f>
        <v>-</v>
      </c>
      <c r="T37" s="49">
        <f>_xlfn.XLOOKUP(B37,'F3D 1997'!$B$3:$B$56,'F3D 1997'!$A$3:$A$56,"-")</f>
        <v>19</v>
      </c>
      <c r="U37" s="49">
        <f>_xlfn.XLOOKUP(B37,'F3D 1995'!$B$3:$B$60,'F3D 1995'!$A$3:$A$60,"-")</f>
        <v>6</v>
      </c>
      <c r="V37" s="49">
        <f>_xlfn.XLOOKUP(B37,'F3D 1993'!$B$3:$B$60,'F3D 1993'!$A$3:$A$60,"-")</f>
        <v>4</v>
      </c>
      <c r="W37" s="49" t="str">
        <f>_xlfn.XLOOKUP(B37,'F3D 1991'!$B$3:$B$60,'F3D 1991'!$A$3:$A$60,"-")</f>
        <v>-</v>
      </c>
      <c r="X37" s="49" t="str">
        <f>_xlfn.XLOOKUP(B37,'F3D 1989'!$B$3:$B$60,'F3D 1989'!$A$3:$A$60,"-")</f>
        <v>-</v>
      </c>
      <c r="Y37" s="49" t="str">
        <f>_xlfn.XLOOKUP(B37,'F3D 1987'!$B$3:$B$60,'F3D 1987'!$A$3:$A$60,"-")</f>
        <v>-</v>
      </c>
      <c r="Z37" s="50" t="str">
        <f>_xlfn.XLOOKUP(B37,'F3D 1985'!$B$3:$B$60,'F3D 1985'!$A$3:$A$60,"-")</f>
        <v>-</v>
      </c>
      <c r="AB37" s="78">
        <v>35</v>
      </c>
      <c r="AC37" s="106">
        <f t="shared" si="1"/>
        <v>1.76949331976475</v>
      </c>
    </row>
    <row r="38" spans="1:29" x14ac:dyDescent="0.3">
      <c r="A38" s="40">
        <f>A37+1</f>
        <v>36</v>
      </c>
      <c r="B38" s="41" t="s">
        <v>252</v>
      </c>
      <c r="C38" s="42" t="s">
        <v>30</v>
      </c>
      <c r="D38" s="85">
        <f>MIN(_xlfn.XLOOKUP(B38,'F3D 2025'!B:B,'F3D 2025'!E:E,200),_xlfn.XLOOKUP(B38,'F3D 2023'!B:B,'F3D 2023'!E:E,200),_xlfn.XLOOKUP(B38,'F3D 2022'!B:B,'F3D 2022'!E:E,200),_xlfn.XLOOKUP(B38,'F3D 2019'!B:B,'F3D 2019'!E:E,200),_xlfn.XLOOKUP(B38,'F3D 2017'!B:B,'F3D 2017'!E:E,200),_xlfn.XLOOKUP(B38,'F3D 2015'!B:B,'F3D 2015'!E:E,200),_xlfn.XLOOKUP(B38,'F3D 2013'!B:B,'F3D 2013'!E:E,200),_xlfn.XLOOKUP(B38,'F3D 2011'!B:B,'F3D 2011'!E:E,200),_xlfn.XLOOKUP(B38,'F3D 2009'!B:B,'F3D 2009'!E:E,200),_xlfn.XLOOKUP(B38,'F3D 2007'!B:B,'F3D 2007'!E:E,200),_xlfn.XLOOKUP(B38,'F3D 2005'!B:B,'F3D 2005'!E:E,200),_xlfn.XLOOKUP(B38,'F3D 2003'!B:B,'F3D 2003'!E:E,200),_xlfn.XLOOKUP(B38,'F3D 2001'!B:B,'F3D 2001'!E:E,200),_xlfn.XLOOKUP(B38,'F3D 1999'!B:B,'F3D 1999'!E:E,200),_xlfn.XLOOKUP(B38,'F3D 1997'!B:B,'F3D 1997'!E:E,200),_xlfn.XLOOKUP(B38,'F3D 1995'!B:B,'F3D 1995'!E:E,200),_xlfn.XLOOKUP(B38,'F3D 1993'!B:B,'F3D 1993'!E:E,200),_xlfn.XLOOKUP(B38,'F3D 1991'!B:B,'F3D 1991'!E:E,200),_xlfn.XLOOKUP(B38,'F3D 1989'!B:B,'F3D 1989'!E:E,200),_xlfn.XLOOKUP(B38,'F3D 1987'!B:B,'F3D 1987'!E:E,200),_xlfn.XLOOKUP(B38,'F3D 1985'!B:B,'F3D 1985'!E:E,200))</f>
        <v>79.599999999999994</v>
      </c>
      <c r="E38" s="82">
        <f>_xlfn.XLOOKUP(F38,AB:AB,AC:AC,0)+_xlfn.XLOOKUP(G38,AB:AB,AC:AC,0)+_xlfn.XLOOKUP(H38,AB:AB,AC:AC,0)+_xlfn.XLOOKUP(I38,AB:AB,AC:AC,0)+_xlfn.XLOOKUP(J38,AB:AB,AC:AC,0)+_xlfn.XLOOKUP(K38,AB:AB,AC:AC,0)+_xlfn.XLOOKUP(L38,AB:AB,AC:AC,0)+_xlfn.XLOOKUP(M38,AB:AB,AC:AC,0)+_xlfn.XLOOKUP(N38,AB:AB,AC:AC,0)+_xlfn.XLOOKUP(O38,AB:AB,AC:AC,0)+_xlfn.XLOOKUP(P38,AB:AB,AC:AC,0)+_xlfn.XLOOKUP(Q38,AB:AB,AC:AC,0)+_xlfn.XLOOKUP(R38,AB:AB,AC:AC,0)+_xlfn.XLOOKUP(S38,AB:AB,AC:AC,0)+_xlfn.XLOOKUP(T38,AB:AB,AC:AC,0)+_xlfn.XLOOKUP(U38,AB:AB,AC:AC,0)+_xlfn.XLOOKUP(V38,AB:AB,AC:AC,0)+_xlfn.XLOOKUP(W38,AB:AB,AC:AC,0)+_xlfn.XLOOKUP(X38,AB:AB,AC:AC,0)+_xlfn.XLOOKUP(Y38,AB:AB,AC:AC,0)+_xlfn.XLOOKUP(Z38,AB:AB,AC:AC,0)</f>
        <v>132.31834657898838</v>
      </c>
      <c r="F38" s="46" t="str">
        <f>_xlfn.XLOOKUP(B38,'F3D 2025'!$B$3:$B$60,'F3D 2025'!$A$3:$A$60,"-")</f>
        <v>-</v>
      </c>
      <c r="G38" s="49" t="str">
        <f>_xlfn.XLOOKUP(B38,'F3D 2023'!$B$3:$B$60,'F3D 2023'!$A$3:$A$60,"-")</f>
        <v>-</v>
      </c>
      <c r="H38" s="49" t="str">
        <f>_xlfn.XLOOKUP(B38,'F3D 2022'!$B$3:$B$60,'F3D 2022'!$A$3:$A$60,"-")</f>
        <v>-</v>
      </c>
      <c r="I38" s="49" t="str">
        <f>_xlfn.XLOOKUP(B38,'F3D 2019'!$B$3:$B$60,'F3D 2019'!$A$3:$A$60,"-")</f>
        <v>-</v>
      </c>
      <c r="J38" s="49" t="str">
        <f>_xlfn.XLOOKUP(B38,'F3D 2017'!$B$3:$B$60,'F3D 2017'!$A$3:$A$60,"-")</f>
        <v>-</v>
      </c>
      <c r="K38" s="49" t="str">
        <f>_xlfn.XLOOKUP(B38,'F3D 2015'!$B$3:$B$60,'F3D 2015'!$A$3:$A$60,"-")</f>
        <v>-</v>
      </c>
      <c r="L38" s="49" t="str">
        <f>_xlfn.XLOOKUP(B38,'F3D 2013'!$B$3:$B$60,'F3D 2013'!$A$3:$A$60,"-")</f>
        <v>-</v>
      </c>
      <c r="M38" s="49" t="str">
        <f>_xlfn.XLOOKUP(B38,'F3D 2011'!$B$3:$B$60,'F3D 2011'!$A$3:$A$60,"-")</f>
        <v>-</v>
      </c>
      <c r="N38" s="49" t="str">
        <f>_xlfn.XLOOKUP(B38,'F3D 2009'!$B$3:$B$60,'F3D 2009'!$A$3:$A$60,"-")</f>
        <v>-</v>
      </c>
      <c r="O38" s="49" t="str">
        <f>_xlfn.XLOOKUP(B38,'F3D 2007'!$B$3:$B$60,'F3D 2007'!$A$3:$A$60,"-")</f>
        <v>-</v>
      </c>
      <c r="P38" s="49" t="str">
        <f>_xlfn.XLOOKUP(B38,'F3D 2005'!$B$3:$B$60,'F3D 2005'!$A$3:$A$60,"-")</f>
        <v>-</v>
      </c>
      <c r="Q38" s="49" t="str">
        <f>_xlfn.XLOOKUP(B38,'F3D 2003'!$B$3:$B$60,'F3D 2003'!$A$3:$A$60,"-")</f>
        <v>-</v>
      </c>
      <c r="R38" s="49" t="str">
        <f>_xlfn.XLOOKUP(B38,'F3D 2001'!$B$3:$B$60,'F3D 2001'!$A$3:$A$60,"-")</f>
        <v>-</v>
      </c>
      <c r="S38" s="49" t="str">
        <f>_xlfn.XLOOKUP(B38,'F3D 1999'!$B$3:$B$60,'F3D 1999'!$A$3:$A$60,"-")</f>
        <v>-</v>
      </c>
      <c r="T38" s="49" t="str">
        <f>_xlfn.XLOOKUP(B38,'F3D 1997'!$B$3:$B$56,'F3D 1997'!$A$3:$A$56,"-")</f>
        <v>-</v>
      </c>
      <c r="U38" s="49" t="str">
        <f>_xlfn.XLOOKUP(B38,'F3D 1995'!$B$3:$B$60,'F3D 1995'!$A$3:$A$60,"-")</f>
        <v>-</v>
      </c>
      <c r="V38" s="49">
        <f>_xlfn.XLOOKUP(B38,'F3D 1993'!$B$3:$B$60,'F3D 1993'!$A$3:$A$60,"-")</f>
        <v>12</v>
      </c>
      <c r="W38" s="49" t="str">
        <f>_xlfn.XLOOKUP(B38,'F3D 1991'!$B$3:$B$60,'F3D 1991'!$A$3:$A$60,"-")</f>
        <v>-</v>
      </c>
      <c r="X38" s="49">
        <f>_xlfn.XLOOKUP(B38,'F3D 1989'!$B$3:$B$60,'F3D 1989'!$A$3:$A$60,"-")</f>
        <v>11</v>
      </c>
      <c r="Y38" s="49">
        <f>_xlfn.XLOOKUP(B38,'F3D 1987'!$B$3:$B$60,'F3D 1987'!$A$3:$A$60,"-")</f>
        <v>7</v>
      </c>
      <c r="Z38" s="50">
        <f>_xlfn.XLOOKUP(B38,'F3D 1985'!$B$3:$B$60,'F3D 1985'!$A$3:$A$60,"-")</f>
        <v>7</v>
      </c>
      <c r="AB38" s="78">
        <v>36</v>
      </c>
      <c r="AC38" s="106">
        <f t="shared" si="1"/>
        <v>1.6670567529094611</v>
      </c>
    </row>
    <row r="39" spans="1:29" x14ac:dyDescent="0.3">
      <c r="A39" s="40">
        <f>A38+1</f>
        <v>37</v>
      </c>
      <c r="B39" s="41" t="s">
        <v>65</v>
      </c>
      <c r="C39" s="42" t="s">
        <v>11</v>
      </c>
      <c r="D39" s="85">
        <f>MIN(_xlfn.XLOOKUP(B39,'F3D 2025'!B:B,'F3D 2025'!E:E,200),_xlfn.XLOOKUP(B39,'F3D 2023'!B:B,'F3D 2023'!E:E,200),_xlfn.XLOOKUP(B39,'F3D 2022'!B:B,'F3D 2022'!E:E,200),_xlfn.XLOOKUP(B39,'F3D 2019'!B:B,'F3D 2019'!E:E,200),_xlfn.XLOOKUP(B39,'F3D 2017'!B:B,'F3D 2017'!E:E,200),_xlfn.XLOOKUP(B39,'F3D 2015'!B:B,'F3D 2015'!E:E,200),_xlfn.XLOOKUP(B39,'F3D 2013'!B:B,'F3D 2013'!E:E,200),_xlfn.XLOOKUP(B39,'F3D 2011'!B:B,'F3D 2011'!E:E,200),_xlfn.XLOOKUP(B39,'F3D 2009'!B:B,'F3D 2009'!E:E,200),_xlfn.XLOOKUP(B39,'F3D 2007'!B:B,'F3D 2007'!E:E,200),_xlfn.XLOOKUP(B39,'F3D 2005'!B:B,'F3D 2005'!E:E,200),_xlfn.XLOOKUP(B39,'F3D 2003'!B:B,'F3D 2003'!E:E,200),_xlfn.XLOOKUP(B39,'F3D 2001'!B:B,'F3D 2001'!E:E,200),_xlfn.XLOOKUP(B39,'F3D 1999'!B:B,'F3D 1999'!E:E,200),_xlfn.XLOOKUP(B39,'F3D 1997'!B:B,'F3D 1997'!E:E,200),_xlfn.XLOOKUP(B39,'F3D 1995'!B:B,'F3D 1995'!E:E,200),_xlfn.XLOOKUP(B39,'F3D 1993'!B:B,'F3D 1993'!E:E,200),_xlfn.XLOOKUP(B39,'F3D 1991'!B:B,'F3D 1991'!E:E,200),_xlfn.XLOOKUP(B39,'F3D 1989'!B:B,'F3D 1989'!E:E,200),_xlfn.XLOOKUP(B39,'F3D 1987'!B:B,'F3D 1987'!E:E,200),_xlfn.XLOOKUP(B39,'F3D 1985'!B:B,'F3D 1985'!E:E,200))</f>
        <v>57.56</v>
      </c>
      <c r="E39" s="82">
        <f>_xlfn.XLOOKUP(F39,AB:AB,AC:AC,0)+_xlfn.XLOOKUP(G39,AB:AB,AC:AC,0)+_xlfn.XLOOKUP(H39,AB:AB,AC:AC,0)+_xlfn.XLOOKUP(I39,AB:AB,AC:AC,0)+_xlfn.XLOOKUP(J39,AB:AB,AC:AC,0)+_xlfn.XLOOKUP(K39,AB:AB,AC:AC,0)+_xlfn.XLOOKUP(L39,AB:AB,AC:AC,0)+_xlfn.XLOOKUP(M39,AB:AB,AC:AC,0)+_xlfn.XLOOKUP(N39,AB:AB,AC:AC,0)+_xlfn.XLOOKUP(O39,AB:AB,AC:AC,0)+_xlfn.XLOOKUP(P39,AB:AB,AC:AC,0)+_xlfn.XLOOKUP(Q39,AB:AB,AC:AC,0)+_xlfn.XLOOKUP(R39,AB:AB,AC:AC,0)+_xlfn.XLOOKUP(S39,AB:AB,AC:AC,0)+_xlfn.XLOOKUP(T39,AB:AB,AC:AC,0)+_xlfn.XLOOKUP(U39,AB:AB,AC:AC,0)+_xlfn.XLOOKUP(V39,AB:AB,AC:AC,0)+_xlfn.XLOOKUP(W39,AB:AB,AC:AC,0)+_xlfn.XLOOKUP(X39,AB:AB,AC:AC,0)+_xlfn.XLOOKUP(Y39,AB:AB,AC:AC,0)+_xlfn.XLOOKUP(Z39,AB:AB,AC:AC,0)</f>
        <v>125.0233343596834</v>
      </c>
      <c r="F39" s="46" t="str">
        <f>_xlfn.XLOOKUP(B39,'F3D 2025'!$B$3:$B$60,'F3D 2025'!$A$3:$A$60,"-")</f>
        <v>-</v>
      </c>
      <c r="G39" s="49">
        <f>_xlfn.XLOOKUP(B39,'F3D 2023'!$B$3:$B$60,'F3D 2023'!$A$3:$A$60,"-")</f>
        <v>8</v>
      </c>
      <c r="H39" s="49">
        <f>_xlfn.XLOOKUP(B39,'F3D 2022'!$B$3:$B$60,'F3D 2022'!$A$3:$A$60,"-")</f>
        <v>3</v>
      </c>
      <c r="I39" s="49" t="str">
        <f>_xlfn.XLOOKUP(B39,'F3D 2019'!$B$3:$B$60,'F3D 2019'!$A$3:$A$60,"-")</f>
        <v>-</v>
      </c>
      <c r="J39" s="49" t="str">
        <f>_xlfn.XLOOKUP(B39,'F3D 2017'!$B$3:$B$60,'F3D 2017'!$A$3:$A$60,"-")</f>
        <v>-</v>
      </c>
      <c r="K39" s="49">
        <f>_xlfn.XLOOKUP(B39,'F3D 2015'!$B$3:$B$60,'F3D 2015'!$A$3:$A$60,"-")</f>
        <v>17</v>
      </c>
      <c r="L39" s="49">
        <f>_xlfn.XLOOKUP(B39,'F3D 2013'!$B$3:$B$60,'F3D 2013'!$A$3:$A$60,"-")</f>
        <v>47</v>
      </c>
      <c r="M39" s="49" t="str">
        <f>_xlfn.XLOOKUP(B39,'F3D 2011'!$B$3:$B$60,'F3D 2011'!$A$3:$A$60,"-")</f>
        <v>-</v>
      </c>
      <c r="N39" s="49" t="str">
        <f>_xlfn.XLOOKUP(B39,'F3D 2009'!$B$3:$B$60,'F3D 2009'!$A$3:$A$60,"-")</f>
        <v>-</v>
      </c>
      <c r="O39" s="49" t="str">
        <f>_xlfn.XLOOKUP(B39,'F3D 2007'!$B$3:$B$60,'F3D 2007'!$A$3:$A$60,"-")</f>
        <v>-</v>
      </c>
      <c r="P39" s="49" t="str">
        <f>_xlfn.XLOOKUP(B39,'F3D 2005'!$B$3:$B$60,'F3D 2005'!$A$3:$A$60,"-")</f>
        <v>-</v>
      </c>
      <c r="Q39" s="49" t="str">
        <f>_xlfn.XLOOKUP(B39,'F3D 2003'!$B$3:$B$60,'F3D 2003'!$A$3:$A$60,"-")</f>
        <v>-</v>
      </c>
      <c r="R39" s="49" t="str">
        <f>_xlfn.XLOOKUP(B39,'F3D 2001'!$B$3:$B$60,'F3D 2001'!$A$3:$A$60,"-")</f>
        <v>-</v>
      </c>
      <c r="S39" s="49" t="str">
        <f>_xlfn.XLOOKUP(B39,'F3D 1999'!$B$3:$B$60,'F3D 1999'!$A$3:$A$60,"-")</f>
        <v>-</v>
      </c>
      <c r="T39" s="49" t="str">
        <f>_xlfn.XLOOKUP(B39,'F3D 1997'!$B$3:$B$56,'F3D 1997'!$A$3:$A$56,"-")</f>
        <v>-</v>
      </c>
      <c r="U39" s="49" t="str">
        <f>_xlfn.XLOOKUP(B39,'F3D 1995'!$B$3:$B$60,'F3D 1995'!$A$3:$A$60,"-")</f>
        <v>-</v>
      </c>
      <c r="V39" s="49" t="str">
        <f>_xlfn.XLOOKUP(B39,'F3D 1993'!$B$3:$B$60,'F3D 1993'!$A$3:$A$60,"-")</f>
        <v>-</v>
      </c>
      <c r="W39" s="49" t="str">
        <f>_xlfn.XLOOKUP(B39,'F3D 1991'!$B$3:$B$60,'F3D 1991'!$A$3:$A$60,"-")</f>
        <v>-</v>
      </c>
      <c r="X39" s="49" t="str">
        <f>_xlfn.XLOOKUP(B39,'F3D 1989'!$B$3:$B$60,'F3D 1989'!$A$3:$A$60,"-")</f>
        <v>-</v>
      </c>
      <c r="Y39" s="49" t="str">
        <f>_xlfn.XLOOKUP(B39,'F3D 1987'!$B$3:$B$60,'F3D 1987'!$A$3:$A$60,"-")</f>
        <v>-</v>
      </c>
      <c r="Z39" s="50" t="str">
        <f>_xlfn.XLOOKUP(B39,'F3D 1985'!$B$3:$B$60,'F3D 1985'!$A$3:$A$60,"-")</f>
        <v>-</v>
      </c>
      <c r="AB39" s="78">
        <v>37</v>
      </c>
      <c r="AC39" s="106">
        <f t="shared" si="1"/>
        <v>1.5782567569763293</v>
      </c>
    </row>
    <row r="40" spans="1:29" x14ac:dyDescent="0.3">
      <c r="A40" s="40">
        <f>A39+1</f>
        <v>38</v>
      </c>
      <c r="B40" s="41" t="s">
        <v>170</v>
      </c>
      <c r="C40" s="42" t="s">
        <v>6</v>
      </c>
      <c r="D40" s="85">
        <f>MIN(_xlfn.XLOOKUP(B40,'F3D 2025'!B:B,'F3D 2025'!E:E,200),_xlfn.XLOOKUP(B40,'F3D 2023'!B:B,'F3D 2023'!E:E,200),_xlfn.XLOOKUP(B40,'F3D 2022'!B:B,'F3D 2022'!E:E,200),_xlfn.XLOOKUP(B40,'F3D 2019'!B:B,'F3D 2019'!E:E,200),_xlfn.XLOOKUP(B40,'F3D 2017'!B:B,'F3D 2017'!E:E,200),_xlfn.XLOOKUP(B40,'F3D 2015'!B:B,'F3D 2015'!E:E,200),_xlfn.XLOOKUP(B40,'F3D 2013'!B:B,'F3D 2013'!E:E,200),_xlfn.XLOOKUP(B40,'F3D 2011'!B:B,'F3D 2011'!E:E,200),_xlfn.XLOOKUP(B40,'F3D 2009'!B:B,'F3D 2009'!E:E,200),_xlfn.XLOOKUP(B40,'F3D 2007'!B:B,'F3D 2007'!E:E,200),_xlfn.XLOOKUP(B40,'F3D 2005'!B:B,'F3D 2005'!E:E,200),_xlfn.XLOOKUP(B40,'F3D 2003'!B:B,'F3D 2003'!E:E,200),_xlfn.XLOOKUP(B40,'F3D 2001'!B:B,'F3D 2001'!E:E,200),_xlfn.XLOOKUP(B40,'F3D 1999'!B:B,'F3D 1999'!E:E,200),_xlfn.XLOOKUP(B40,'F3D 1997'!B:B,'F3D 1997'!E:E,200),_xlfn.XLOOKUP(B40,'F3D 1995'!B:B,'F3D 1995'!E:E,200),_xlfn.XLOOKUP(B40,'F3D 1993'!B:B,'F3D 1993'!E:E,200),_xlfn.XLOOKUP(B40,'F3D 1991'!B:B,'F3D 1991'!E:E,200),_xlfn.XLOOKUP(B40,'F3D 1989'!B:B,'F3D 1989'!E:E,200),_xlfn.XLOOKUP(B40,'F3D 1987'!B:B,'F3D 1987'!E:E,200),_xlfn.XLOOKUP(B40,'F3D 1985'!B:B,'F3D 1985'!E:E,200))</f>
        <v>55.57</v>
      </c>
      <c r="E40" s="82">
        <f>_xlfn.XLOOKUP(F40,AB:AB,AC:AC,0)+_xlfn.XLOOKUP(G40,AB:AB,AC:AC,0)+_xlfn.XLOOKUP(H40,AB:AB,AC:AC,0)+_xlfn.XLOOKUP(I40,AB:AB,AC:AC,0)+_xlfn.XLOOKUP(J40,AB:AB,AC:AC,0)+_xlfn.XLOOKUP(K40,AB:AB,AC:AC,0)+_xlfn.XLOOKUP(L40,AB:AB,AC:AC,0)+_xlfn.XLOOKUP(M40,AB:AB,AC:AC,0)+_xlfn.XLOOKUP(N40,AB:AB,AC:AC,0)+_xlfn.XLOOKUP(O40,AB:AB,AC:AC,0)+_xlfn.XLOOKUP(P40,AB:AB,AC:AC,0)+_xlfn.XLOOKUP(Q40,AB:AB,AC:AC,0)+_xlfn.XLOOKUP(R40,AB:AB,AC:AC,0)+_xlfn.XLOOKUP(S40,AB:AB,AC:AC,0)+_xlfn.XLOOKUP(T40,AB:AB,AC:AC,0)+_xlfn.XLOOKUP(U40,AB:AB,AC:AC,0)+_xlfn.XLOOKUP(V40,AB:AB,AC:AC,0)+_xlfn.XLOOKUP(W40,AB:AB,AC:AC,0)+_xlfn.XLOOKUP(X40,AB:AB,AC:AC,0)+_xlfn.XLOOKUP(Y40,AB:AB,AC:AC,0)+_xlfn.XLOOKUP(Z40,AB:AB,AC:AC,0)</f>
        <v>122.48763295766098</v>
      </c>
      <c r="F40" s="46">
        <f>_xlfn.XLOOKUP(B40,'F3D 2025'!$B$3:$B$60,'F3D 2025'!$A$3:$A$60,"-")</f>
        <v>5</v>
      </c>
      <c r="G40" s="49" t="str">
        <f>_xlfn.XLOOKUP(B40,'F3D 2023'!$B$3:$B$60,'F3D 2023'!$A$3:$A$60,"-")</f>
        <v>-</v>
      </c>
      <c r="H40" s="49" t="str">
        <f>_xlfn.XLOOKUP(B40,'F3D 2022'!$B$3:$B$60,'F3D 2022'!$A$3:$A$60,"-")</f>
        <v>-</v>
      </c>
      <c r="I40" s="49" t="str">
        <f>_xlfn.XLOOKUP(B40,'F3D 2019'!$B$3:$B$60,'F3D 2019'!$A$3:$A$60,"-")</f>
        <v>-</v>
      </c>
      <c r="J40" s="49">
        <f>_xlfn.XLOOKUP(B40,'F3D 2017'!$B$3:$B$60,'F3D 2017'!$A$3:$A$60,"-")</f>
        <v>23</v>
      </c>
      <c r="K40" s="49">
        <f>_xlfn.XLOOKUP(B40,'F3D 2015'!$B$3:$B$60,'F3D 2015'!$A$3:$A$60,"-")</f>
        <v>40</v>
      </c>
      <c r="L40" s="49" t="str">
        <f>_xlfn.XLOOKUP(B40,'F3D 2013'!$B$3:$B$60,'F3D 2013'!$A$3:$A$60,"-")</f>
        <v>-</v>
      </c>
      <c r="M40" s="49">
        <f>_xlfn.XLOOKUP(B40,'F3D 2011'!$B$3:$B$60,'F3D 2011'!$A$3:$A$60,"-")</f>
        <v>33</v>
      </c>
      <c r="N40" s="49">
        <f>_xlfn.XLOOKUP(B40,'F3D 2009'!$B$3:$B$60,'F3D 2009'!$A$3:$A$60,"-")</f>
        <v>5</v>
      </c>
      <c r="O40" s="49" t="str">
        <f>_xlfn.XLOOKUP(B40,'F3D 2007'!$B$3:$B$60,'F3D 2007'!$A$3:$A$60,"-")</f>
        <v>-</v>
      </c>
      <c r="P40" s="49" t="str">
        <f>_xlfn.XLOOKUP(B40,'F3D 2005'!$B$3:$B$60,'F3D 2005'!$A$3:$A$60,"-")</f>
        <v>-</v>
      </c>
      <c r="Q40" s="49" t="str">
        <f>_xlfn.XLOOKUP(B40,'F3D 2003'!$B$3:$B$60,'F3D 2003'!$A$3:$A$60,"-")</f>
        <v>-</v>
      </c>
      <c r="R40" s="49" t="str">
        <f>_xlfn.XLOOKUP(B40,'F3D 2001'!$B$3:$B$60,'F3D 2001'!$A$3:$A$60,"-")</f>
        <v>-</v>
      </c>
      <c r="S40" s="49" t="str">
        <f>_xlfn.XLOOKUP(B40,'F3D 1999'!$B$3:$B$60,'F3D 1999'!$A$3:$A$60,"-")</f>
        <v>-</v>
      </c>
      <c r="T40" s="49" t="str">
        <f>_xlfn.XLOOKUP(B40,'F3D 1997'!$B$3:$B$56,'F3D 1997'!$A$3:$A$56,"-")</f>
        <v>-</v>
      </c>
      <c r="U40" s="49" t="str">
        <f>_xlfn.XLOOKUP(B40,'F3D 1995'!$B$3:$B$60,'F3D 1995'!$A$3:$A$60,"-")</f>
        <v>-</v>
      </c>
      <c r="V40" s="49" t="str">
        <f>_xlfn.XLOOKUP(B40,'F3D 1993'!$B$3:$B$60,'F3D 1993'!$A$3:$A$60,"-")</f>
        <v>-</v>
      </c>
      <c r="W40" s="49" t="str">
        <f>_xlfn.XLOOKUP(B40,'F3D 1991'!$B$3:$B$60,'F3D 1991'!$A$3:$A$60,"-")</f>
        <v>-</v>
      </c>
      <c r="X40" s="49" t="str">
        <f>_xlfn.XLOOKUP(B40,'F3D 1989'!$B$3:$B$60,'F3D 1989'!$A$3:$A$60,"-")</f>
        <v>-</v>
      </c>
      <c r="Y40" s="49" t="str">
        <f>_xlfn.XLOOKUP(B40,'F3D 1987'!$B$3:$B$60,'F3D 1987'!$A$3:$A$60,"-")</f>
        <v>-</v>
      </c>
      <c r="Z40" s="50" t="str">
        <f>_xlfn.XLOOKUP(B40,'F3D 1985'!$B$3:$B$60,'F3D 1985'!$A$3:$A$60,"-")</f>
        <v>-</v>
      </c>
      <c r="AB40" s="78">
        <v>38</v>
      </c>
      <c r="AC40" s="106">
        <f t="shared" si="1"/>
        <v>1.5012780030039918</v>
      </c>
    </row>
    <row r="41" spans="1:29" x14ac:dyDescent="0.3">
      <c r="A41" s="40">
        <f>A40+1</f>
        <v>39</v>
      </c>
      <c r="B41" s="41" t="s">
        <v>177</v>
      </c>
      <c r="C41" s="42" t="s">
        <v>163</v>
      </c>
      <c r="D41" s="85">
        <f>MIN(_xlfn.XLOOKUP(B41,'F3D 2025'!B:B,'F3D 2025'!E:E,200),_xlfn.XLOOKUP(B41,'F3D 2023'!B:B,'F3D 2023'!E:E,200),_xlfn.XLOOKUP(B41,'F3D 2022'!B:B,'F3D 2022'!E:E,200),_xlfn.XLOOKUP(B41,'F3D 2019'!B:B,'F3D 2019'!E:E,200),_xlfn.XLOOKUP(B41,'F3D 2017'!B:B,'F3D 2017'!E:E,200),_xlfn.XLOOKUP(B41,'F3D 2015'!B:B,'F3D 2015'!E:E,200),_xlfn.XLOOKUP(B41,'F3D 2013'!B:B,'F3D 2013'!E:E,200),_xlfn.XLOOKUP(B41,'F3D 2011'!B:B,'F3D 2011'!E:E,200),_xlfn.XLOOKUP(B41,'F3D 2009'!B:B,'F3D 2009'!E:E,200),_xlfn.XLOOKUP(B41,'F3D 2007'!B:B,'F3D 2007'!E:E,200),_xlfn.XLOOKUP(B41,'F3D 2005'!B:B,'F3D 2005'!E:E,200),_xlfn.XLOOKUP(B41,'F3D 2003'!B:B,'F3D 2003'!E:E,200),_xlfn.XLOOKUP(B41,'F3D 2001'!B:B,'F3D 2001'!E:E,200),_xlfn.XLOOKUP(B41,'F3D 1999'!B:B,'F3D 1999'!E:E,200),_xlfn.XLOOKUP(B41,'F3D 1997'!B:B,'F3D 1997'!E:E,200),_xlfn.XLOOKUP(B41,'F3D 1995'!B:B,'F3D 1995'!E:E,200),_xlfn.XLOOKUP(B41,'F3D 1993'!B:B,'F3D 1993'!E:E,200),_xlfn.XLOOKUP(B41,'F3D 1991'!B:B,'F3D 1991'!E:E,200),_xlfn.XLOOKUP(B41,'F3D 1989'!B:B,'F3D 1989'!E:E,200),_xlfn.XLOOKUP(B41,'F3D 1987'!B:B,'F3D 1987'!E:E,200),_xlfn.XLOOKUP(B41,'F3D 1985'!B:B,'F3D 1985'!E:E,200))</f>
        <v>58.93</v>
      </c>
      <c r="E41" s="82">
        <f>_xlfn.XLOOKUP(F41,AB:AB,AC:AC,0)+_xlfn.XLOOKUP(G41,AB:AB,AC:AC,0)+_xlfn.XLOOKUP(H41,AB:AB,AC:AC,0)+_xlfn.XLOOKUP(I41,AB:AB,AC:AC,0)+_xlfn.XLOOKUP(J41,AB:AB,AC:AC,0)+_xlfn.XLOOKUP(K41,AB:AB,AC:AC,0)+_xlfn.XLOOKUP(L41,AB:AB,AC:AC,0)+_xlfn.XLOOKUP(M41,AB:AB,AC:AC,0)+_xlfn.XLOOKUP(N41,AB:AB,AC:AC,0)+_xlfn.XLOOKUP(O41,AB:AB,AC:AC,0)+_xlfn.XLOOKUP(P41,AB:AB,AC:AC,0)+_xlfn.XLOOKUP(Q41,AB:AB,AC:AC,0)+_xlfn.XLOOKUP(R41,AB:AB,AC:AC,0)+_xlfn.XLOOKUP(S41,AB:AB,AC:AC,0)+_xlfn.XLOOKUP(T41,AB:AB,AC:AC,0)+_xlfn.XLOOKUP(U41,AB:AB,AC:AC,0)+_xlfn.XLOOKUP(V41,AB:AB,AC:AC,0)+_xlfn.XLOOKUP(W41,AB:AB,AC:AC,0)+_xlfn.XLOOKUP(X41,AB:AB,AC:AC,0)+_xlfn.XLOOKUP(Y41,AB:AB,AC:AC,0)+_xlfn.XLOOKUP(Z41,AB:AB,AC:AC,0)</f>
        <v>121.67974636014527</v>
      </c>
      <c r="F41" s="46" t="str">
        <f>_xlfn.XLOOKUP(B41,'F3D 2025'!$B$3:$B$60,'F3D 2025'!$A$3:$A$60,"-")</f>
        <v>-</v>
      </c>
      <c r="G41" s="49" t="str">
        <f>_xlfn.XLOOKUP(B41,'F3D 2023'!$B$3:$B$60,'F3D 2023'!$A$3:$A$60,"-")</f>
        <v>-</v>
      </c>
      <c r="H41" s="49" t="str">
        <f>_xlfn.XLOOKUP(B41,'F3D 2022'!$B$3:$B$60,'F3D 2022'!$A$3:$A$60,"-")</f>
        <v>-</v>
      </c>
      <c r="I41" s="49" t="str">
        <f>_xlfn.XLOOKUP(B41,'F3D 2019'!$B$3:$B$60,'F3D 2019'!$A$3:$A$60,"-")</f>
        <v>-</v>
      </c>
      <c r="J41" s="49" t="str">
        <f>_xlfn.XLOOKUP(B41,'F3D 2017'!$B$3:$B$60,'F3D 2017'!$A$3:$A$60,"-")</f>
        <v>-</v>
      </c>
      <c r="K41" s="49">
        <f>_xlfn.XLOOKUP(B41,'F3D 2015'!$B$3:$B$60,'F3D 2015'!$A$3:$A$60,"-")</f>
        <v>21</v>
      </c>
      <c r="L41" s="49">
        <f>_xlfn.XLOOKUP(B41,'F3D 2013'!$B$3:$B$60,'F3D 2013'!$A$3:$A$60,"-")</f>
        <v>44</v>
      </c>
      <c r="M41" s="49" t="str">
        <f>_xlfn.XLOOKUP(B41,'F3D 2011'!$B$3:$B$60,'F3D 2011'!$A$3:$A$60,"-")</f>
        <v>-</v>
      </c>
      <c r="N41" s="49">
        <f>_xlfn.XLOOKUP(B41,'F3D 2009'!$B$3:$B$60,'F3D 2009'!$A$3:$A$60,"-")</f>
        <v>8</v>
      </c>
      <c r="O41" s="49">
        <f>_xlfn.XLOOKUP(B41,'F3D 2007'!$B$3:$B$60,'F3D 2007'!$A$3:$A$60,"-")</f>
        <v>34</v>
      </c>
      <c r="P41" s="49">
        <f>_xlfn.XLOOKUP(B41,'F3D 2005'!$B$3:$B$60,'F3D 2005'!$A$3:$A$60,"-")</f>
        <v>7</v>
      </c>
      <c r="Q41" s="49">
        <f>_xlfn.XLOOKUP(B41,'F3D 2003'!$B$3:$B$60,'F3D 2003'!$A$3:$A$60,"-")</f>
        <v>28</v>
      </c>
      <c r="R41" s="49">
        <f>_xlfn.XLOOKUP(B41,'F3D 2001'!$B$3:$B$60,'F3D 2001'!$A$3:$A$60,"-")</f>
        <v>10</v>
      </c>
      <c r="S41" s="49" t="str">
        <f>_xlfn.XLOOKUP(B41,'F3D 1999'!$B$3:$B$60,'F3D 1999'!$A$3:$A$60,"-")</f>
        <v>-</v>
      </c>
      <c r="T41" s="49" t="str">
        <f>_xlfn.XLOOKUP(B41,'F3D 1997'!$B$3:$B$56,'F3D 1997'!$A$3:$A$56,"-")</f>
        <v>-</v>
      </c>
      <c r="U41" s="49" t="str">
        <f>_xlfn.XLOOKUP(B41,'F3D 1995'!$B$3:$B$60,'F3D 1995'!$A$3:$A$60,"-")</f>
        <v>-</v>
      </c>
      <c r="V41" s="49" t="str">
        <f>_xlfn.XLOOKUP(B41,'F3D 1993'!$B$3:$B$60,'F3D 1993'!$A$3:$A$60,"-")</f>
        <v>-</v>
      </c>
      <c r="W41" s="49" t="str">
        <f>_xlfn.XLOOKUP(B41,'F3D 1991'!$B$3:$B$60,'F3D 1991'!$A$3:$A$60,"-")</f>
        <v>-</v>
      </c>
      <c r="X41" s="49" t="str">
        <f>_xlfn.XLOOKUP(B41,'F3D 1989'!$B$3:$B$60,'F3D 1989'!$A$3:$A$60,"-")</f>
        <v>-</v>
      </c>
      <c r="Y41" s="49" t="str">
        <f>_xlfn.XLOOKUP(B41,'F3D 1987'!$B$3:$B$60,'F3D 1987'!$A$3:$A$60,"-")</f>
        <v>-</v>
      </c>
      <c r="Z41" s="50" t="str">
        <f>_xlfn.XLOOKUP(B41,'F3D 1985'!$B$3:$B$60,'F3D 1985'!$A$3:$A$60,"-")</f>
        <v>-</v>
      </c>
      <c r="AB41" s="78">
        <v>39</v>
      </c>
      <c r="AC41" s="106">
        <f t="shared" ref="AC41:AC62" si="2">99*EXP(-(AB41-1)/7)+1</f>
        <v>1.4345468224350655</v>
      </c>
    </row>
    <row r="42" spans="1:29" x14ac:dyDescent="0.3">
      <c r="A42" s="40">
        <f>A41+1</f>
        <v>40</v>
      </c>
      <c r="B42" s="41" t="s">
        <v>266</v>
      </c>
      <c r="C42" s="42" t="s">
        <v>10</v>
      </c>
      <c r="D42" s="85">
        <f>MIN(_xlfn.XLOOKUP(B42,'F3D 2025'!B:B,'F3D 2025'!E:E,200),_xlfn.XLOOKUP(B42,'F3D 2023'!B:B,'F3D 2023'!E:E,200),_xlfn.XLOOKUP(B42,'F3D 2022'!B:B,'F3D 2022'!E:E,200),_xlfn.XLOOKUP(B42,'F3D 2019'!B:B,'F3D 2019'!E:E,200),_xlfn.XLOOKUP(B42,'F3D 2017'!B:B,'F3D 2017'!E:E,200),_xlfn.XLOOKUP(B42,'F3D 2015'!B:B,'F3D 2015'!E:E,200),_xlfn.XLOOKUP(B42,'F3D 2013'!B:B,'F3D 2013'!E:E,200),_xlfn.XLOOKUP(B42,'F3D 2011'!B:B,'F3D 2011'!E:E,200),_xlfn.XLOOKUP(B42,'F3D 2009'!B:B,'F3D 2009'!E:E,200),_xlfn.XLOOKUP(B42,'F3D 2007'!B:B,'F3D 2007'!E:E,200),_xlfn.XLOOKUP(B42,'F3D 2005'!B:B,'F3D 2005'!E:E,200),_xlfn.XLOOKUP(B42,'F3D 2003'!B:B,'F3D 2003'!E:E,200),_xlfn.XLOOKUP(B42,'F3D 2001'!B:B,'F3D 2001'!E:E,200),_xlfn.XLOOKUP(B42,'F3D 1999'!B:B,'F3D 1999'!E:E,200),_xlfn.XLOOKUP(B42,'F3D 1997'!B:B,'F3D 1997'!E:E,200),_xlfn.XLOOKUP(B42,'F3D 1995'!B:B,'F3D 1995'!E:E,200),_xlfn.XLOOKUP(B42,'F3D 1993'!B:B,'F3D 1993'!E:E,200),_xlfn.XLOOKUP(B42,'F3D 1991'!B:B,'F3D 1991'!E:E,200),_xlfn.XLOOKUP(B42,'F3D 1989'!B:B,'F3D 1989'!E:E,200),_xlfn.XLOOKUP(B42,'F3D 1987'!B:B,'F3D 1987'!E:E,200),_xlfn.XLOOKUP(B42,'F3D 1985'!B:B,'F3D 1985'!E:E,200))</f>
        <v>57.98</v>
      </c>
      <c r="E42" s="82">
        <f>_xlfn.XLOOKUP(F42,AB:AB,AC:AC,0)+_xlfn.XLOOKUP(G42,AB:AB,AC:AC,0)+_xlfn.XLOOKUP(H42,AB:AB,AC:AC,0)+_xlfn.XLOOKUP(I42,AB:AB,AC:AC,0)+_xlfn.XLOOKUP(J42,AB:AB,AC:AC,0)+_xlfn.XLOOKUP(K42,AB:AB,AC:AC,0)+_xlfn.XLOOKUP(L42,AB:AB,AC:AC,0)+_xlfn.XLOOKUP(M42,AB:AB,AC:AC,0)+_xlfn.XLOOKUP(N42,AB:AB,AC:AC,0)+_xlfn.XLOOKUP(O42,AB:AB,AC:AC,0)+_xlfn.XLOOKUP(P42,AB:AB,AC:AC,0)+_xlfn.XLOOKUP(Q42,AB:AB,AC:AC,0)+_xlfn.XLOOKUP(R42,AB:AB,AC:AC,0)+_xlfn.XLOOKUP(S42,AB:AB,AC:AC,0)+_xlfn.XLOOKUP(T42,AB:AB,AC:AC,0)+_xlfn.XLOOKUP(U42,AB:AB,AC:AC,0)+_xlfn.XLOOKUP(V42,AB:AB,AC:AC,0)+_xlfn.XLOOKUP(W42,AB:AB,AC:AC,0)+_xlfn.XLOOKUP(X42,AB:AB,AC:AC,0)+_xlfn.XLOOKUP(Y42,AB:AB,AC:AC,0)+_xlfn.XLOOKUP(Z42,AB:AB,AC:AC,0)</f>
        <v>106.37171837490652</v>
      </c>
      <c r="F42" s="46" t="str">
        <f>_xlfn.XLOOKUP(B42,'F3D 2025'!$B$3:$B$60,'F3D 2025'!$A$3:$A$60,"-")</f>
        <v>-</v>
      </c>
      <c r="G42" s="49" t="str">
        <f>_xlfn.XLOOKUP(B42,'F3D 2023'!$B$3:$B$60,'F3D 2023'!$A$3:$A$60,"-")</f>
        <v>-</v>
      </c>
      <c r="H42" s="49" t="str">
        <f>_xlfn.XLOOKUP(B42,'F3D 2022'!$B$3:$B$60,'F3D 2022'!$A$3:$A$60,"-")</f>
        <v>-</v>
      </c>
      <c r="I42" s="49" t="str">
        <f>_xlfn.XLOOKUP(B42,'F3D 2019'!$B$3:$B$60,'F3D 2019'!$A$3:$A$60,"-")</f>
        <v>-</v>
      </c>
      <c r="J42" s="49" t="str">
        <f>_xlfn.XLOOKUP(B42,'F3D 2017'!$B$3:$B$60,'F3D 2017'!$A$3:$A$60,"-")</f>
        <v>-</v>
      </c>
      <c r="K42" s="49" t="str">
        <f>_xlfn.XLOOKUP(B42,'F3D 2015'!$B$3:$B$60,'F3D 2015'!$A$3:$A$60,"-")</f>
        <v>-</v>
      </c>
      <c r="L42" s="49">
        <f>_xlfn.XLOOKUP(B42,'F3D 2013'!$B$3:$B$60,'F3D 2013'!$A$3:$A$60,"-")</f>
        <v>6</v>
      </c>
      <c r="M42" s="49" t="str">
        <f>_xlfn.XLOOKUP(B42,'F3D 2011'!$B$3:$B$60,'F3D 2011'!$A$3:$A$60,"-")</f>
        <v>-</v>
      </c>
      <c r="N42" s="49" t="str">
        <f>_xlfn.XLOOKUP(B42,'F3D 2009'!$B$3:$B$60,'F3D 2009'!$A$3:$A$60,"-")</f>
        <v>-</v>
      </c>
      <c r="O42" s="49" t="str">
        <f>_xlfn.XLOOKUP(B42,'F3D 2007'!$B$3:$B$60,'F3D 2007'!$A$3:$A$60,"-")</f>
        <v>-</v>
      </c>
      <c r="P42" s="49" t="str">
        <f>_xlfn.XLOOKUP(B42,'F3D 2005'!$B$3:$B$60,'F3D 2005'!$A$3:$A$60,"-")</f>
        <v>-</v>
      </c>
      <c r="Q42" s="49" t="str">
        <f>_xlfn.XLOOKUP(B42,'F3D 2003'!$B$3:$B$60,'F3D 2003'!$A$3:$A$60,"-")</f>
        <v>-</v>
      </c>
      <c r="R42" s="49" t="str">
        <f>_xlfn.XLOOKUP(B42,'F3D 2001'!$B$3:$B$60,'F3D 2001'!$A$3:$A$60,"-")</f>
        <v>-</v>
      </c>
      <c r="S42" s="49" t="str">
        <f>_xlfn.XLOOKUP(B42,'F3D 1999'!$B$3:$B$60,'F3D 1999'!$A$3:$A$60,"-")</f>
        <v>-</v>
      </c>
      <c r="T42" s="49" t="str">
        <f>_xlfn.XLOOKUP(B42,'F3D 1997'!$B$3:$B$56,'F3D 1997'!$A$3:$A$56,"-")</f>
        <v>-</v>
      </c>
      <c r="U42" s="49" t="str">
        <f>_xlfn.XLOOKUP(B42,'F3D 1995'!$B$3:$B$60,'F3D 1995'!$A$3:$A$60,"-")</f>
        <v>-</v>
      </c>
      <c r="V42" s="49">
        <f>_xlfn.XLOOKUP(B42,'F3D 1993'!$B$3:$B$60,'F3D 1993'!$A$3:$A$60,"-")</f>
        <v>5</v>
      </c>
      <c r="W42" s="49" t="str">
        <f>_xlfn.XLOOKUP(B42,'F3D 1991'!$B$3:$B$60,'F3D 1991'!$A$3:$A$60,"-")</f>
        <v>-</v>
      </c>
      <c r="X42" s="49" t="str">
        <f>_xlfn.XLOOKUP(B42,'F3D 1989'!$B$3:$B$60,'F3D 1989'!$A$3:$A$60,"-")</f>
        <v>-</v>
      </c>
      <c r="Y42" s="49" t="str">
        <f>_xlfn.XLOOKUP(B42,'F3D 1987'!$B$3:$B$60,'F3D 1987'!$A$3:$A$60,"-")</f>
        <v>-</v>
      </c>
      <c r="Z42" s="50" t="str">
        <f>_xlfn.XLOOKUP(B42,'F3D 1985'!$B$3:$B$60,'F3D 1985'!$A$3:$A$60,"-")</f>
        <v>-</v>
      </c>
      <c r="AB42" s="78">
        <v>40</v>
      </c>
      <c r="AC42" s="106">
        <f t="shared" si="2"/>
        <v>1.3766990367756249</v>
      </c>
    </row>
    <row r="43" spans="1:29" x14ac:dyDescent="0.3">
      <c r="A43" s="40">
        <f>A42+1</f>
        <v>41</v>
      </c>
      <c r="B43" s="41" t="s">
        <v>206</v>
      </c>
      <c r="C43" s="42" t="s">
        <v>10</v>
      </c>
      <c r="D43" s="85">
        <f>MIN(_xlfn.XLOOKUP(B43,'F3D 2025'!B:B,'F3D 2025'!E:E,200),_xlfn.XLOOKUP(B43,'F3D 2023'!B:B,'F3D 2023'!E:E,200),_xlfn.XLOOKUP(B43,'F3D 2022'!B:B,'F3D 2022'!E:E,200),_xlfn.XLOOKUP(B43,'F3D 2019'!B:B,'F3D 2019'!E:E,200),_xlfn.XLOOKUP(B43,'F3D 2017'!B:B,'F3D 2017'!E:E,200),_xlfn.XLOOKUP(B43,'F3D 2015'!B:B,'F3D 2015'!E:E,200),_xlfn.XLOOKUP(B43,'F3D 2013'!B:B,'F3D 2013'!E:E,200),_xlfn.XLOOKUP(B43,'F3D 2011'!B:B,'F3D 2011'!E:E,200),_xlfn.XLOOKUP(B43,'F3D 2009'!B:B,'F3D 2009'!E:E,200),_xlfn.XLOOKUP(B43,'F3D 2007'!B:B,'F3D 2007'!E:E,200),_xlfn.XLOOKUP(B43,'F3D 2005'!B:B,'F3D 2005'!E:E,200),_xlfn.XLOOKUP(B43,'F3D 2003'!B:B,'F3D 2003'!E:E,200),_xlfn.XLOOKUP(B43,'F3D 2001'!B:B,'F3D 2001'!E:E,200),_xlfn.XLOOKUP(B43,'F3D 1999'!B:B,'F3D 1999'!E:E,200),_xlfn.XLOOKUP(B43,'F3D 1997'!B:B,'F3D 1997'!E:E,200),_xlfn.XLOOKUP(B43,'F3D 1995'!B:B,'F3D 1995'!E:E,200),_xlfn.XLOOKUP(B43,'F3D 1993'!B:B,'F3D 1993'!E:E,200),_xlfn.XLOOKUP(B43,'F3D 1991'!B:B,'F3D 1991'!E:E,200),_xlfn.XLOOKUP(B43,'F3D 1989'!B:B,'F3D 1989'!E:E,200),_xlfn.XLOOKUP(B43,'F3D 1987'!B:B,'F3D 1987'!E:E,200),_xlfn.XLOOKUP(B43,'F3D 1985'!B:B,'F3D 1985'!E:E,200))</f>
        <v>59.35</v>
      </c>
      <c r="E43" s="82">
        <f>_xlfn.XLOOKUP(F43,AB:AB,AC:AC,0)+_xlfn.XLOOKUP(G43,AB:AB,AC:AC,0)+_xlfn.XLOOKUP(H43,AB:AB,AC:AC,0)+_xlfn.XLOOKUP(I43,AB:AB,AC:AC,0)+_xlfn.XLOOKUP(J43,AB:AB,AC:AC,0)+_xlfn.XLOOKUP(K43,AB:AB,AC:AC,0)+_xlfn.XLOOKUP(L43,AB:AB,AC:AC,0)+_xlfn.XLOOKUP(M43,AB:AB,AC:AC,0)+_xlfn.XLOOKUP(N43,AB:AB,AC:AC,0)+_xlfn.XLOOKUP(O43,AB:AB,AC:AC,0)+_xlfn.XLOOKUP(P43,AB:AB,AC:AC,0)+_xlfn.XLOOKUP(Q43,AB:AB,AC:AC,0)+_xlfn.XLOOKUP(R43,AB:AB,AC:AC,0)+_xlfn.XLOOKUP(S43,AB:AB,AC:AC,0)+_xlfn.XLOOKUP(T43,AB:AB,AC:AC,0)+_xlfn.XLOOKUP(U43,AB:AB,AC:AC,0)+_xlfn.XLOOKUP(V43,AB:AB,AC:AC,0)+_xlfn.XLOOKUP(W43,AB:AB,AC:AC,0)+_xlfn.XLOOKUP(X43,AB:AB,AC:AC,0)+_xlfn.XLOOKUP(Y43,AB:AB,AC:AC,0)+_xlfn.XLOOKUP(Z43,AB:AB,AC:AC,0)</f>
        <v>102.42403639824451</v>
      </c>
      <c r="F43" s="46" t="str">
        <f>_xlfn.XLOOKUP(B43,'F3D 2025'!$B$3:$B$60,'F3D 2025'!$A$3:$A$60,"-")</f>
        <v>-</v>
      </c>
      <c r="G43" s="49" t="str">
        <f>_xlfn.XLOOKUP(B43,'F3D 2023'!$B$3:$B$60,'F3D 2023'!$A$3:$A$60,"-")</f>
        <v>-</v>
      </c>
      <c r="H43" s="49" t="str">
        <f>_xlfn.XLOOKUP(B43,'F3D 2022'!$B$3:$B$60,'F3D 2022'!$A$3:$A$60,"-")</f>
        <v>-</v>
      </c>
      <c r="I43" s="49" t="str">
        <f>_xlfn.XLOOKUP(B43,'F3D 2019'!$B$3:$B$60,'F3D 2019'!$A$3:$A$60,"-")</f>
        <v>-</v>
      </c>
      <c r="J43" s="49" t="str">
        <f>_xlfn.XLOOKUP(B43,'F3D 2017'!$B$3:$B$60,'F3D 2017'!$A$3:$A$60,"-")</f>
        <v>-</v>
      </c>
      <c r="K43" s="49" t="str">
        <f>_xlfn.XLOOKUP(B43,'F3D 2015'!$B$3:$B$60,'F3D 2015'!$A$3:$A$60,"-")</f>
        <v>-</v>
      </c>
      <c r="L43" s="49">
        <f>_xlfn.XLOOKUP(B43,'F3D 2013'!$B$3:$B$60,'F3D 2013'!$A$3:$A$60,"-")</f>
        <v>18</v>
      </c>
      <c r="M43" s="49">
        <f>_xlfn.XLOOKUP(B43,'F3D 2011'!$B$3:$B$60,'F3D 2011'!$A$3:$A$60,"-")</f>
        <v>14</v>
      </c>
      <c r="N43" s="49">
        <f>_xlfn.XLOOKUP(B43,'F3D 2009'!$B$3:$B$60,'F3D 2009'!$A$3:$A$60,"-")</f>
        <v>15</v>
      </c>
      <c r="O43" s="49">
        <f>_xlfn.XLOOKUP(B43,'F3D 2007'!$B$3:$B$60,'F3D 2007'!$A$3:$A$60,"-")</f>
        <v>7</v>
      </c>
      <c r="P43" s="49">
        <f>_xlfn.XLOOKUP(B43,'F3D 2005'!$B$3:$B$60,'F3D 2005'!$A$3:$A$60,"-")</f>
        <v>13</v>
      </c>
      <c r="Q43" s="49" t="str">
        <f>_xlfn.XLOOKUP(B43,'F3D 2003'!$B$3:$B$60,'F3D 2003'!$A$3:$A$60,"-")</f>
        <v>-</v>
      </c>
      <c r="R43" s="49" t="str">
        <f>_xlfn.XLOOKUP(B43,'F3D 2001'!$B$3:$B$60,'F3D 2001'!$A$3:$A$60,"-")</f>
        <v>-</v>
      </c>
      <c r="S43" s="49" t="str">
        <f>_xlfn.XLOOKUP(B43,'F3D 1999'!$B$3:$B$60,'F3D 1999'!$A$3:$A$60,"-")</f>
        <v>-</v>
      </c>
      <c r="T43" s="49" t="str">
        <f>_xlfn.XLOOKUP(B43,'F3D 1997'!$B$3:$B$56,'F3D 1997'!$A$3:$A$56,"-")</f>
        <v>-</v>
      </c>
      <c r="U43" s="49" t="str">
        <f>_xlfn.XLOOKUP(B43,'F3D 1995'!$B$3:$B$60,'F3D 1995'!$A$3:$A$60,"-")</f>
        <v>-</v>
      </c>
      <c r="V43" s="49" t="str">
        <f>_xlfn.XLOOKUP(B43,'F3D 1993'!$B$3:$B$60,'F3D 1993'!$A$3:$A$60,"-")</f>
        <v>-</v>
      </c>
      <c r="W43" s="49" t="str">
        <f>_xlfn.XLOOKUP(B43,'F3D 1991'!$B$3:$B$60,'F3D 1991'!$A$3:$A$60,"-")</f>
        <v>-</v>
      </c>
      <c r="X43" s="49" t="str">
        <f>_xlfn.XLOOKUP(B43,'F3D 1989'!$B$3:$B$60,'F3D 1989'!$A$3:$A$60,"-")</f>
        <v>-</v>
      </c>
      <c r="Y43" s="49" t="str">
        <f>_xlfn.XLOOKUP(B43,'F3D 1987'!$B$3:$B$60,'F3D 1987'!$A$3:$A$60,"-")</f>
        <v>-</v>
      </c>
      <c r="Z43" s="50" t="str">
        <f>_xlfn.XLOOKUP(B43,'F3D 1985'!$B$3:$B$60,'F3D 1985'!$A$3:$A$60,"-")</f>
        <v>-</v>
      </c>
      <c r="AB43" s="78">
        <v>41</v>
      </c>
      <c r="AC43" s="106">
        <f t="shared" si="2"/>
        <v>1.32655206983797</v>
      </c>
    </row>
    <row r="44" spans="1:29" x14ac:dyDescent="0.3">
      <c r="A44" s="40">
        <f>A43+1</f>
        <v>42</v>
      </c>
      <c r="B44" s="41" t="s">
        <v>47</v>
      </c>
      <c r="C44" s="42" t="s">
        <v>6</v>
      </c>
      <c r="D44" s="85">
        <f>MIN(_xlfn.XLOOKUP(B44,'F3D 2025'!B:B,'F3D 2025'!E:E,200),_xlfn.XLOOKUP(B44,'F3D 2023'!B:B,'F3D 2023'!E:E,200),_xlfn.XLOOKUP(B44,'F3D 2022'!B:B,'F3D 2022'!E:E,200),_xlfn.XLOOKUP(B44,'F3D 2019'!B:B,'F3D 2019'!E:E,200),_xlfn.XLOOKUP(B44,'F3D 2017'!B:B,'F3D 2017'!E:E,200),_xlfn.XLOOKUP(B44,'F3D 2015'!B:B,'F3D 2015'!E:E,200),_xlfn.XLOOKUP(B44,'F3D 2013'!B:B,'F3D 2013'!E:E,200),_xlfn.XLOOKUP(B44,'F3D 2011'!B:B,'F3D 2011'!E:E,200),_xlfn.XLOOKUP(B44,'F3D 2009'!B:B,'F3D 2009'!E:E,200),_xlfn.XLOOKUP(B44,'F3D 2007'!B:B,'F3D 2007'!E:E,200),_xlfn.XLOOKUP(B44,'F3D 2005'!B:B,'F3D 2005'!E:E,200),_xlfn.XLOOKUP(B44,'F3D 2003'!B:B,'F3D 2003'!E:E,200),_xlfn.XLOOKUP(B44,'F3D 2001'!B:B,'F3D 2001'!E:E,200),_xlfn.XLOOKUP(B44,'F3D 1999'!B:B,'F3D 1999'!E:E,200),_xlfn.XLOOKUP(B44,'F3D 1997'!B:B,'F3D 1997'!E:E,200),_xlfn.XLOOKUP(B44,'F3D 1995'!B:B,'F3D 1995'!E:E,200),_xlfn.XLOOKUP(B44,'F3D 1993'!B:B,'F3D 1993'!E:E,200),_xlfn.XLOOKUP(B44,'F3D 1991'!B:B,'F3D 1991'!E:E,200),_xlfn.XLOOKUP(B44,'F3D 1989'!B:B,'F3D 1989'!E:E,200),_xlfn.XLOOKUP(B44,'F3D 1987'!B:B,'F3D 1987'!E:E,200),_xlfn.XLOOKUP(B44,'F3D 1985'!B:B,'F3D 1985'!E:E,200))</f>
        <v>59.06</v>
      </c>
      <c r="E44" s="82">
        <f>_xlfn.XLOOKUP(F44,AB:AB,AC:AC,0)+_xlfn.XLOOKUP(G44,AB:AB,AC:AC,0)+_xlfn.XLOOKUP(H44,AB:AB,AC:AC,0)+_xlfn.XLOOKUP(I44,AB:AB,AC:AC,0)+_xlfn.XLOOKUP(J44,AB:AB,AC:AC,0)+_xlfn.XLOOKUP(K44,AB:AB,AC:AC,0)+_xlfn.XLOOKUP(L44,AB:AB,AC:AC,0)+_xlfn.XLOOKUP(M44,AB:AB,AC:AC,0)+_xlfn.XLOOKUP(N44,AB:AB,AC:AC,0)+_xlfn.XLOOKUP(O44,AB:AB,AC:AC,0)+_xlfn.XLOOKUP(P44,AB:AB,AC:AC,0)+_xlfn.XLOOKUP(Q44,AB:AB,AC:AC,0)+_xlfn.XLOOKUP(R44,AB:AB,AC:AC,0)+_xlfn.XLOOKUP(S44,AB:AB,AC:AC,0)+_xlfn.XLOOKUP(T44,AB:AB,AC:AC,0)+_xlfn.XLOOKUP(U44,AB:AB,AC:AC,0)+_xlfn.XLOOKUP(V44,AB:AB,AC:AC,0)+_xlfn.XLOOKUP(W44,AB:AB,AC:AC,0)+_xlfn.XLOOKUP(X44,AB:AB,AC:AC,0)+_xlfn.XLOOKUP(Y44,AB:AB,AC:AC,0)+_xlfn.XLOOKUP(Z44,AB:AB,AC:AC,0)</f>
        <v>102.36261488657199</v>
      </c>
      <c r="F44" s="46" t="str">
        <f>_xlfn.XLOOKUP(B44,'F3D 2025'!$B$3:$B$60,'F3D 2025'!$A$3:$A$60,"-")</f>
        <v>-</v>
      </c>
      <c r="G44" s="49" t="str">
        <f>_xlfn.XLOOKUP(B44,'F3D 2023'!$B$3:$B$60,'F3D 2023'!$A$3:$A$60,"-")</f>
        <v>-</v>
      </c>
      <c r="H44" s="49" t="str">
        <f>_xlfn.XLOOKUP(B44,'F3D 2022'!$B$3:$B$60,'F3D 2022'!$A$3:$A$60,"-")</f>
        <v>-</v>
      </c>
      <c r="I44" s="49" t="str">
        <f>_xlfn.XLOOKUP(B44,'F3D 2019'!$B$3:$B$60,'F3D 2019'!$A$3:$A$60,"-")</f>
        <v>-</v>
      </c>
      <c r="J44" s="49" t="str">
        <f>_xlfn.XLOOKUP(B44,'F3D 2017'!$B$3:$B$60,'F3D 2017'!$A$3:$A$60,"-")</f>
        <v>-</v>
      </c>
      <c r="K44" s="49" t="str">
        <f>_xlfn.XLOOKUP(B44,'F3D 2015'!$B$3:$B$60,'F3D 2015'!$A$3:$A$60,"-")</f>
        <v>-</v>
      </c>
      <c r="L44" s="49" t="str">
        <f>_xlfn.XLOOKUP(B44,'F3D 2013'!$B$3:$B$60,'F3D 2013'!$A$3:$A$60,"-")</f>
        <v>-</v>
      </c>
      <c r="M44" s="49" t="str">
        <f>_xlfn.XLOOKUP(B44,'F3D 2011'!$B$3:$B$60,'F3D 2011'!$A$3:$A$60,"-")</f>
        <v>-</v>
      </c>
      <c r="N44" s="49" t="str">
        <f>_xlfn.XLOOKUP(B44,'F3D 2009'!$B$3:$B$60,'F3D 2009'!$A$3:$A$60,"-")</f>
        <v>-</v>
      </c>
      <c r="O44" s="49" t="str">
        <f>_xlfn.XLOOKUP(B44,'F3D 2007'!$B$3:$B$60,'F3D 2007'!$A$3:$A$60,"-")</f>
        <v>-</v>
      </c>
      <c r="P44" s="49" t="str">
        <f>_xlfn.XLOOKUP(B44,'F3D 2005'!$B$3:$B$60,'F3D 2005'!$A$3:$A$60,"-")</f>
        <v>-</v>
      </c>
      <c r="Q44" s="49" t="str">
        <f>_xlfn.XLOOKUP(B44,'F3D 2003'!$B$3:$B$60,'F3D 2003'!$A$3:$A$60,"-")</f>
        <v>-</v>
      </c>
      <c r="R44" s="49">
        <f>_xlfn.XLOOKUP(B44,'F3D 2001'!$B$3:$B$60,'F3D 2001'!$A$3:$A$60,"-")</f>
        <v>31</v>
      </c>
      <c r="S44" s="49">
        <f>_xlfn.XLOOKUP(B44,'F3D 1999'!$B$3:$B$60,'F3D 1999'!$A$3:$A$60,"-")</f>
        <v>1</v>
      </c>
      <c r="T44" s="49" t="str">
        <f>_xlfn.XLOOKUP(B44,'F3D 1997'!$B$3:$B$56,'F3D 1997'!$A$3:$A$56,"-")</f>
        <v>-</v>
      </c>
      <c r="U44" s="49" t="str">
        <f>_xlfn.XLOOKUP(B44,'F3D 1995'!$B$3:$B$60,'F3D 1995'!$A$3:$A$60,"-")</f>
        <v>-</v>
      </c>
      <c r="V44" s="49" t="str">
        <f>_xlfn.XLOOKUP(B44,'F3D 1993'!$B$3:$B$60,'F3D 1993'!$A$3:$A$60,"-")</f>
        <v>-</v>
      </c>
      <c r="W44" s="49" t="str">
        <f>_xlfn.XLOOKUP(B44,'F3D 1991'!$B$3:$B$60,'F3D 1991'!$A$3:$A$60,"-")</f>
        <v>-</v>
      </c>
      <c r="X44" s="49" t="str">
        <f>_xlfn.XLOOKUP(B44,'F3D 1989'!$B$3:$B$60,'F3D 1989'!$A$3:$A$60,"-")</f>
        <v>-</v>
      </c>
      <c r="Y44" s="49" t="str">
        <f>_xlfn.XLOOKUP(B44,'F3D 1987'!$B$3:$B$60,'F3D 1987'!$A$3:$A$60,"-")</f>
        <v>-</v>
      </c>
      <c r="Z44" s="50" t="str">
        <f>_xlfn.XLOOKUP(B44,'F3D 1985'!$B$3:$B$60,'F3D 1985'!$A$3:$A$60,"-")</f>
        <v>-</v>
      </c>
      <c r="AB44" s="78">
        <v>42</v>
      </c>
      <c r="AC44" s="106">
        <f t="shared" si="2"/>
        <v>1.2830807724602142</v>
      </c>
    </row>
    <row r="45" spans="1:29" x14ac:dyDescent="0.3">
      <c r="A45" s="40">
        <f>A44+1</f>
        <v>43</v>
      </c>
      <c r="B45" s="41" t="s">
        <v>73</v>
      </c>
      <c r="C45" s="42" t="s">
        <v>10</v>
      </c>
      <c r="D45" s="85">
        <f>MIN(_xlfn.XLOOKUP(B45,'F3D 2025'!B:B,'F3D 2025'!E:E,200),_xlfn.XLOOKUP(B45,'F3D 2023'!B:B,'F3D 2023'!E:E,200),_xlfn.XLOOKUP(B45,'F3D 2022'!B:B,'F3D 2022'!E:E,200),_xlfn.XLOOKUP(B45,'F3D 2019'!B:B,'F3D 2019'!E:E,200),_xlfn.XLOOKUP(B45,'F3D 2017'!B:B,'F3D 2017'!E:E,200),_xlfn.XLOOKUP(B45,'F3D 2015'!B:B,'F3D 2015'!E:E,200),_xlfn.XLOOKUP(B45,'F3D 2013'!B:B,'F3D 2013'!E:E,200),_xlfn.XLOOKUP(B45,'F3D 2011'!B:B,'F3D 2011'!E:E,200),_xlfn.XLOOKUP(B45,'F3D 2009'!B:B,'F3D 2009'!E:E,200),_xlfn.XLOOKUP(B45,'F3D 2007'!B:B,'F3D 2007'!E:E,200),_xlfn.XLOOKUP(B45,'F3D 2005'!B:B,'F3D 2005'!E:E,200),_xlfn.XLOOKUP(B45,'F3D 2003'!B:B,'F3D 2003'!E:E,200),_xlfn.XLOOKUP(B45,'F3D 2001'!B:B,'F3D 2001'!E:E,200),_xlfn.XLOOKUP(B45,'F3D 1999'!B:B,'F3D 1999'!E:E,200),_xlfn.XLOOKUP(B45,'F3D 1997'!B:B,'F3D 1997'!E:E,200),_xlfn.XLOOKUP(B45,'F3D 1995'!B:B,'F3D 1995'!E:E,200),_xlfn.XLOOKUP(B45,'F3D 1993'!B:B,'F3D 1993'!E:E,200),_xlfn.XLOOKUP(B45,'F3D 1991'!B:B,'F3D 1991'!E:E,200),_xlfn.XLOOKUP(B45,'F3D 1989'!B:B,'F3D 1989'!E:E,200),_xlfn.XLOOKUP(B45,'F3D 1987'!B:B,'F3D 1987'!E:E,200),_xlfn.XLOOKUP(B45,'F3D 1985'!B:B,'F3D 1985'!E:E,200))</f>
        <v>58.32</v>
      </c>
      <c r="E45" s="82">
        <f>_xlfn.XLOOKUP(F45,AB:AB,AC:AC,0)+_xlfn.XLOOKUP(G45,AB:AB,AC:AC,0)+_xlfn.XLOOKUP(H45,AB:AB,AC:AC,0)+_xlfn.XLOOKUP(I45,AB:AB,AC:AC,0)+_xlfn.XLOOKUP(J45,AB:AB,AC:AC,0)+_xlfn.XLOOKUP(K45,AB:AB,AC:AC,0)+_xlfn.XLOOKUP(L45,AB:AB,AC:AC,0)+_xlfn.XLOOKUP(M45,AB:AB,AC:AC,0)+_xlfn.XLOOKUP(N45,AB:AB,AC:AC,0)+_xlfn.XLOOKUP(O45,AB:AB,AC:AC,0)+_xlfn.XLOOKUP(P45,AB:AB,AC:AC,0)+_xlfn.XLOOKUP(Q45,AB:AB,AC:AC,0)+_xlfn.XLOOKUP(R45,AB:AB,AC:AC,0)+_xlfn.XLOOKUP(S45,AB:AB,AC:AC,0)+_xlfn.XLOOKUP(T45,AB:AB,AC:AC,0)+_xlfn.XLOOKUP(U45,AB:AB,AC:AC,0)+_xlfn.XLOOKUP(V45,AB:AB,AC:AC,0)+_xlfn.XLOOKUP(W45,AB:AB,AC:AC,0)+_xlfn.XLOOKUP(X45,AB:AB,AC:AC,0)+_xlfn.XLOOKUP(Y45,AB:AB,AC:AC,0)+_xlfn.XLOOKUP(Z45,AB:AB,AC:AC,0)</f>
        <v>100.09956841576619</v>
      </c>
      <c r="F45" s="46">
        <f>_xlfn.XLOOKUP(B45,'F3D 2025'!$B$3:$B$60,'F3D 2025'!$A$3:$A$60,"-")</f>
        <v>27</v>
      </c>
      <c r="G45" s="49">
        <f>_xlfn.XLOOKUP(B45,'F3D 2023'!$B$3:$B$60,'F3D 2023'!$A$3:$A$60,"-")</f>
        <v>13</v>
      </c>
      <c r="H45" s="49" t="str">
        <f>_xlfn.XLOOKUP(B45,'F3D 2022'!$B$3:$B$60,'F3D 2022'!$A$3:$A$60,"-")</f>
        <v>-</v>
      </c>
      <c r="I45" s="49" t="str">
        <f>_xlfn.XLOOKUP(B45,'F3D 2019'!$B$3:$B$60,'F3D 2019'!$A$3:$A$60,"-")</f>
        <v>-</v>
      </c>
      <c r="J45" s="49">
        <f>_xlfn.XLOOKUP(B45,'F3D 2017'!$B$3:$B$60,'F3D 2017'!$A$3:$A$60,"-")</f>
        <v>27</v>
      </c>
      <c r="K45" s="49" t="str">
        <f>_xlfn.XLOOKUP(B45,'F3D 2015'!$B$3:$B$60,'F3D 2015'!$A$3:$A$60,"-")</f>
        <v>-</v>
      </c>
      <c r="L45" s="49">
        <f>_xlfn.XLOOKUP(B45,'F3D 2013'!$B$3:$B$60,'F3D 2013'!$A$3:$A$60,"-")</f>
        <v>27</v>
      </c>
      <c r="M45" s="49" t="str">
        <f>_xlfn.XLOOKUP(B45,'F3D 2011'!$B$3:$B$60,'F3D 2011'!$A$3:$A$60,"-")</f>
        <v>-</v>
      </c>
      <c r="N45" s="49">
        <f>_xlfn.XLOOKUP(B45,'F3D 2009'!$B$3:$B$60,'F3D 2009'!$A$3:$A$60,"-")</f>
        <v>12</v>
      </c>
      <c r="O45" s="49" t="str">
        <f>_xlfn.XLOOKUP(B45,'F3D 2007'!$B$3:$B$60,'F3D 2007'!$A$3:$A$60,"-")</f>
        <v>-</v>
      </c>
      <c r="P45" s="49" t="str">
        <f>_xlfn.XLOOKUP(B45,'F3D 2005'!$B$3:$B$60,'F3D 2005'!$A$3:$A$60,"-")</f>
        <v>-</v>
      </c>
      <c r="Q45" s="49" t="str">
        <f>_xlfn.XLOOKUP(B45,'F3D 2003'!$B$3:$B$60,'F3D 2003'!$A$3:$A$60,"-")</f>
        <v>-</v>
      </c>
      <c r="R45" s="49" t="str">
        <f>_xlfn.XLOOKUP(B45,'F3D 2001'!$B$3:$B$60,'F3D 2001'!$A$3:$A$60,"-")</f>
        <v>-</v>
      </c>
      <c r="S45" s="49">
        <f>_xlfn.XLOOKUP(B45,'F3D 1999'!$B$3:$B$60,'F3D 1999'!$A$3:$A$60,"-")</f>
        <v>6</v>
      </c>
      <c r="T45" s="49" t="str">
        <f>_xlfn.XLOOKUP(B45,'F3D 1997'!$B$3:$B$56,'F3D 1997'!$A$3:$A$56,"-")</f>
        <v>-</v>
      </c>
      <c r="U45" s="49" t="str">
        <f>_xlfn.XLOOKUP(B45,'F3D 1995'!$B$3:$B$60,'F3D 1995'!$A$3:$A$60,"-")</f>
        <v>-</v>
      </c>
      <c r="V45" s="49" t="str">
        <f>_xlfn.XLOOKUP(B45,'F3D 1993'!$B$3:$B$60,'F3D 1993'!$A$3:$A$60,"-")</f>
        <v>-</v>
      </c>
      <c r="W45" s="49" t="str">
        <f>_xlfn.XLOOKUP(B45,'F3D 1991'!$B$3:$B$60,'F3D 1991'!$A$3:$A$60,"-")</f>
        <v>-</v>
      </c>
      <c r="X45" s="49" t="str">
        <f>_xlfn.XLOOKUP(B45,'F3D 1989'!$B$3:$B$60,'F3D 1989'!$A$3:$A$60,"-")</f>
        <v>-</v>
      </c>
      <c r="Y45" s="49" t="str">
        <f>_xlfn.XLOOKUP(B45,'F3D 1987'!$B$3:$B$60,'F3D 1987'!$A$3:$A$60,"-")</f>
        <v>-</v>
      </c>
      <c r="Z45" s="50" t="str">
        <f>_xlfn.XLOOKUP(B45,'F3D 1985'!$B$3:$B$60,'F3D 1985'!$A$3:$A$60,"-")</f>
        <v>-</v>
      </c>
      <c r="AB45" s="78">
        <v>43</v>
      </c>
      <c r="AC45" s="106">
        <f t="shared" si="2"/>
        <v>1.2453964654899694</v>
      </c>
    </row>
    <row r="46" spans="1:29" x14ac:dyDescent="0.3">
      <c r="A46" s="40">
        <f>A45+1</f>
        <v>44</v>
      </c>
      <c r="B46" s="41" t="s">
        <v>187</v>
      </c>
      <c r="C46" s="42" t="s">
        <v>9</v>
      </c>
      <c r="D46" s="85">
        <f>MIN(_xlfn.XLOOKUP(B46,'F3D 2025'!B:B,'F3D 2025'!E:E,200),_xlfn.XLOOKUP(B46,'F3D 2023'!B:B,'F3D 2023'!E:E,200),_xlfn.XLOOKUP(B46,'F3D 2022'!B:B,'F3D 2022'!E:E,200),_xlfn.XLOOKUP(B46,'F3D 2019'!B:B,'F3D 2019'!E:E,200),_xlfn.XLOOKUP(B46,'F3D 2017'!B:B,'F3D 2017'!E:E,200),_xlfn.XLOOKUP(B46,'F3D 2015'!B:B,'F3D 2015'!E:E,200),_xlfn.XLOOKUP(B46,'F3D 2013'!B:B,'F3D 2013'!E:E,200),_xlfn.XLOOKUP(B46,'F3D 2011'!B:B,'F3D 2011'!E:E,200),_xlfn.XLOOKUP(B46,'F3D 2009'!B:B,'F3D 2009'!E:E,200),_xlfn.XLOOKUP(B46,'F3D 2007'!B:B,'F3D 2007'!E:E,200),_xlfn.XLOOKUP(B46,'F3D 2005'!B:B,'F3D 2005'!E:E,200),_xlfn.XLOOKUP(B46,'F3D 2003'!B:B,'F3D 2003'!E:E,200),_xlfn.XLOOKUP(B46,'F3D 2001'!B:B,'F3D 2001'!E:E,200),_xlfn.XLOOKUP(B46,'F3D 1999'!B:B,'F3D 1999'!E:E,200),_xlfn.XLOOKUP(B46,'F3D 1997'!B:B,'F3D 1997'!E:E,200),_xlfn.XLOOKUP(B46,'F3D 1995'!B:B,'F3D 1995'!E:E,200),_xlfn.XLOOKUP(B46,'F3D 1993'!B:B,'F3D 1993'!E:E,200),_xlfn.XLOOKUP(B46,'F3D 1991'!B:B,'F3D 1991'!E:E,200),_xlfn.XLOOKUP(B46,'F3D 1989'!B:B,'F3D 1989'!E:E,200),_xlfn.XLOOKUP(B46,'F3D 1987'!B:B,'F3D 1987'!E:E,200),_xlfn.XLOOKUP(B46,'F3D 1985'!B:B,'F3D 1985'!E:E,200))</f>
        <v>62.58</v>
      </c>
      <c r="E46" s="82">
        <f>_xlfn.XLOOKUP(F46,AB:AB,AC:AC,0)+_xlfn.XLOOKUP(G46,AB:AB,AC:AC,0)+_xlfn.XLOOKUP(H46,AB:AB,AC:AC,0)+_xlfn.XLOOKUP(I46,AB:AB,AC:AC,0)+_xlfn.XLOOKUP(J46,AB:AB,AC:AC,0)+_xlfn.XLOOKUP(K46,AB:AB,AC:AC,0)+_xlfn.XLOOKUP(L46,AB:AB,AC:AC,0)+_xlfn.XLOOKUP(M46,AB:AB,AC:AC,0)+_xlfn.XLOOKUP(N46,AB:AB,AC:AC,0)+_xlfn.XLOOKUP(O46,AB:AB,AC:AC,0)+_xlfn.XLOOKUP(P46,AB:AB,AC:AC,0)+_xlfn.XLOOKUP(Q46,AB:AB,AC:AC,0)+_xlfn.XLOOKUP(R46,AB:AB,AC:AC,0)+_xlfn.XLOOKUP(S46,AB:AB,AC:AC,0)+_xlfn.XLOOKUP(T46,AB:AB,AC:AC,0)+_xlfn.XLOOKUP(U46,AB:AB,AC:AC,0)+_xlfn.XLOOKUP(V46,AB:AB,AC:AC,0)+_xlfn.XLOOKUP(W46,AB:AB,AC:AC,0)+_xlfn.XLOOKUP(X46,AB:AB,AC:AC,0)+_xlfn.XLOOKUP(Y46,AB:AB,AC:AC,0)+_xlfn.XLOOKUP(Z46,AB:AB,AC:AC,0)</f>
        <v>99.344074366050251</v>
      </c>
      <c r="F46" s="46" t="str">
        <f>_xlfn.XLOOKUP(B46,'F3D 2025'!$B$3:$B$60,'F3D 2025'!$A$3:$A$60,"-")</f>
        <v>-</v>
      </c>
      <c r="G46" s="49" t="str">
        <f>_xlfn.XLOOKUP(B46,'F3D 2023'!$B$3:$B$60,'F3D 2023'!$A$3:$A$60,"-")</f>
        <v>-</v>
      </c>
      <c r="H46" s="49" t="str">
        <f>_xlfn.XLOOKUP(B46,'F3D 2022'!$B$3:$B$60,'F3D 2022'!$A$3:$A$60,"-")</f>
        <v>-</v>
      </c>
      <c r="I46" s="49" t="str">
        <f>_xlfn.XLOOKUP(B46,'F3D 2019'!$B$3:$B$60,'F3D 2019'!$A$3:$A$60,"-")</f>
        <v>-</v>
      </c>
      <c r="J46" s="49" t="str">
        <f>_xlfn.XLOOKUP(B46,'F3D 2017'!$B$3:$B$60,'F3D 2017'!$A$3:$A$60,"-")</f>
        <v>-</v>
      </c>
      <c r="K46" s="49" t="str">
        <f>_xlfn.XLOOKUP(B46,'F3D 2015'!$B$3:$B$60,'F3D 2015'!$A$3:$A$60,"-")</f>
        <v>-</v>
      </c>
      <c r="L46" s="49" t="str">
        <f>_xlfn.XLOOKUP(B46,'F3D 2013'!$B$3:$B$60,'F3D 2013'!$A$3:$A$60,"-")</f>
        <v>-</v>
      </c>
      <c r="M46" s="49" t="str">
        <f>_xlfn.XLOOKUP(B46,'F3D 2011'!$B$3:$B$60,'F3D 2011'!$A$3:$A$60,"-")</f>
        <v>-</v>
      </c>
      <c r="N46" s="49">
        <f>_xlfn.XLOOKUP(B46,'F3D 2009'!$B$3:$B$60,'F3D 2009'!$A$3:$A$60,"-")</f>
        <v>25</v>
      </c>
      <c r="O46" s="49">
        <f>_xlfn.XLOOKUP(B46,'F3D 2007'!$B$3:$B$60,'F3D 2007'!$A$3:$A$60,"-")</f>
        <v>8</v>
      </c>
      <c r="P46" s="49">
        <f>_xlfn.XLOOKUP(B46,'F3D 2005'!$B$3:$B$60,'F3D 2005'!$A$3:$A$60,"-")</f>
        <v>9</v>
      </c>
      <c r="Q46" s="49">
        <f>_xlfn.XLOOKUP(B46,'F3D 2003'!$B$3:$B$60,'F3D 2003'!$A$3:$A$60,"-")</f>
        <v>14</v>
      </c>
      <c r="R46" s="49">
        <f>_xlfn.XLOOKUP(B46,'F3D 2001'!$B$3:$B$60,'F3D 2001'!$A$3:$A$60,"-")</f>
        <v>23</v>
      </c>
      <c r="S46" s="49">
        <f>_xlfn.XLOOKUP(B46,'F3D 1999'!$B$3:$B$60,'F3D 1999'!$A$3:$A$60,"-")</f>
        <v>27</v>
      </c>
      <c r="T46" s="49" t="str">
        <f>_xlfn.XLOOKUP(B46,'F3D 1997'!$B$3:$B$56,'F3D 1997'!$A$3:$A$56,"-")</f>
        <v>-</v>
      </c>
      <c r="U46" s="49" t="str">
        <f>_xlfn.XLOOKUP(B46,'F3D 1995'!$B$3:$B$60,'F3D 1995'!$A$3:$A$60,"-")</f>
        <v>-</v>
      </c>
      <c r="V46" s="49" t="str">
        <f>_xlfn.XLOOKUP(B46,'F3D 1993'!$B$3:$B$60,'F3D 1993'!$A$3:$A$60,"-")</f>
        <v>-</v>
      </c>
      <c r="W46" s="49" t="str">
        <f>_xlfn.XLOOKUP(B46,'F3D 1991'!$B$3:$B$60,'F3D 1991'!$A$3:$A$60,"-")</f>
        <v>-</v>
      </c>
      <c r="X46" s="49" t="str">
        <f>_xlfn.XLOOKUP(B46,'F3D 1989'!$B$3:$B$60,'F3D 1989'!$A$3:$A$60,"-")</f>
        <v>-</v>
      </c>
      <c r="Y46" s="49" t="str">
        <f>_xlfn.XLOOKUP(B46,'F3D 1987'!$B$3:$B$60,'F3D 1987'!$A$3:$A$60,"-")</f>
        <v>-</v>
      </c>
      <c r="Z46" s="50" t="str">
        <f>_xlfn.XLOOKUP(B46,'F3D 1985'!$B$3:$B$60,'F3D 1985'!$A$3:$A$60,"-")</f>
        <v>-</v>
      </c>
      <c r="AB46" s="78">
        <v>44</v>
      </c>
      <c r="AC46" s="106">
        <f t="shared" si="2"/>
        <v>1.2127287726100626</v>
      </c>
    </row>
    <row r="47" spans="1:29" x14ac:dyDescent="0.3">
      <c r="A47" s="40">
        <f>A46+1</f>
        <v>45</v>
      </c>
      <c r="B47" s="41" t="s">
        <v>292</v>
      </c>
      <c r="C47" s="42" t="s">
        <v>10</v>
      </c>
      <c r="D47" s="85">
        <f>MIN(_xlfn.XLOOKUP(B47,'F3D 2025'!B:B,'F3D 2025'!E:E,200),_xlfn.XLOOKUP(B47,'F3D 2023'!B:B,'F3D 2023'!E:E,200),_xlfn.XLOOKUP(B47,'F3D 2022'!B:B,'F3D 2022'!E:E,200),_xlfn.XLOOKUP(B47,'F3D 2019'!B:B,'F3D 2019'!E:E,200),_xlfn.XLOOKUP(B47,'F3D 2017'!B:B,'F3D 2017'!E:E,200),_xlfn.XLOOKUP(B47,'F3D 2015'!B:B,'F3D 2015'!E:E,200),_xlfn.XLOOKUP(B47,'F3D 2013'!B:B,'F3D 2013'!E:E,200),_xlfn.XLOOKUP(B47,'F3D 2011'!B:B,'F3D 2011'!E:E,200),_xlfn.XLOOKUP(B47,'F3D 2009'!B:B,'F3D 2009'!E:E,200),_xlfn.XLOOKUP(B47,'F3D 2007'!B:B,'F3D 2007'!E:E,200),_xlfn.XLOOKUP(B47,'F3D 2005'!B:B,'F3D 2005'!E:E,200),_xlfn.XLOOKUP(B47,'F3D 2003'!B:B,'F3D 2003'!E:E,200),_xlfn.XLOOKUP(B47,'F3D 2001'!B:B,'F3D 2001'!E:E,200),_xlfn.XLOOKUP(B47,'F3D 1999'!B:B,'F3D 1999'!E:E,200),_xlfn.XLOOKUP(B47,'F3D 1997'!B:B,'F3D 1997'!E:E,200),_xlfn.XLOOKUP(B47,'F3D 1995'!B:B,'F3D 1995'!E:E,200),_xlfn.XLOOKUP(B47,'F3D 1993'!B:B,'F3D 1993'!E:E,200),_xlfn.XLOOKUP(B47,'F3D 1991'!B:B,'F3D 1991'!E:E,200),_xlfn.XLOOKUP(B47,'F3D 1989'!B:B,'F3D 1989'!E:E,200),_xlfn.XLOOKUP(B47,'F3D 1987'!B:B,'F3D 1987'!E:E,200),_xlfn.XLOOKUP(B47,'F3D 1985'!B:B,'F3D 1985'!E:E,200))</f>
        <v>63.97</v>
      </c>
      <c r="E47" s="82">
        <f>_xlfn.XLOOKUP(F47,AB:AB,AC:AC,0)+_xlfn.XLOOKUP(G47,AB:AB,AC:AC,0)+_xlfn.XLOOKUP(H47,AB:AB,AC:AC,0)+_xlfn.XLOOKUP(I47,AB:AB,AC:AC,0)+_xlfn.XLOOKUP(J47,AB:AB,AC:AC,0)+_xlfn.XLOOKUP(K47,AB:AB,AC:AC,0)+_xlfn.XLOOKUP(L47,AB:AB,AC:AC,0)+_xlfn.XLOOKUP(M47,AB:AB,AC:AC,0)+_xlfn.XLOOKUP(N47,AB:AB,AC:AC,0)+_xlfn.XLOOKUP(O47,AB:AB,AC:AC,0)+_xlfn.XLOOKUP(P47,AB:AB,AC:AC,0)+_xlfn.XLOOKUP(Q47,AB:AB,AC:AC,0)+_xlfn.XLOOKUP(R47,AB:AB,AC:AC,0)+_xlfn.XLOOKUP(S47,AB:AB,AC:AC,0)+_xlfn.XLOOKUP(T47,AB:AB,AC:AC,0)+_xlfn.XLOOKUP(U47,AB:AB,AC:AC,0)+_xlfn.XLOOKUP(V47,AB:AB,AC:AC,0)+_xlfn.XLOOKUP(W47,AB:AB,AC:AC,0)+_xlfn.XLOOKUP(X47,AB:AB,AC:AC,0)+_xlfn.XLOOKUP(Y47,AB:AB,AC:AC,0)+_xlfn.XLOOKUP(Z47,AB:AB,AC:AC,0)</f>
        <v>99.182100675731959</v>
      </c>
      <c r="F47" s="46" t="str">
        <f>_xlfn.XLOOKUP(B47,'F3D 2025'!$B$3:$B$60,'F3D 2025'!$A$3:$A$60,"-")</f>
        <v>-</v>
      </c>
      <c r="G47" s="49" t="str">
        <f>_xlfn.XLOOKUP(B47,'F3D 2023'!$B$3:$B$60,'F3D 2023'!$A$3:$A$60,"-")</f>
        <v>-</v>
      </c>
      <c r="H47" s="49" t="str">
        <f>_xlfn.XLOOKUP(B47,'F3D 2022'!$B$3:$B$60,'F3D 2022'!$A$3:$A$60,"-")</f>
        <v>-</v>
      </c>
      <c r="I47" s="49" t="str">
        <f>_xlfn.XLOOKUP(B47,'F3D 2019'!$B$3:$B$60,'F3D 2019'!$A$3:$A$60,"-")</f>
        <v>-</v>
      </c>
      <c r="J47" s="49" t="str">
        <f>_xlfn.XLOOKUP(B47,'F3D 2017'!$B$3:$B$60,'F3D 2017'!$A$3:$A$60,"-")</f>
        <v>-</v>
      </c>
      <c r="K47" s="49" t="str">
        <f>_xlfn.XLOOKUP(B47,'F3D 2015'!$B$3:$B$60,'F3D 2015'!$A$3:$A$60,"-")</f>
        <v>-</v>
      </c>
      <c r="L47" s="49" t="str">
        <f>_xlfn.XLOOKUP(B47,'F3D 2013'!$B$3:$B$60,'F3D 2013'!$A$3:$A$60,"-")</f>
        <v>-</v>
      </c>
      <c r="M47" s="49" t="str">
        <f>_xlfn.XLOOKUP(B47,'F3D 2011'!$B$3:$B$60,'F3D 2011'!$A$3:$A$60,"-")</f>
        <v>-</v>
      </c>
      <c r="N47" s="49" t="str">
        <f>_xlfn.XLOOKUP(B47,'F3D 2009'!$B$3:$B$60,'F3D 2009'!$A$3:$A$60,"-")</f>
        <v>-</v>
      </c>
      <c r="O47" s="49" t="str">
        <f>_xlfn.XLOOKUP(B47,'F3D 2007'!$B$3:$B$60,'F3D 2007'!$A$3:$A$60,"-")</f>
        <v>-</v>
      </c>
      <c r="P47" s="49" t="str">
        <f>_xlfn.XLOOKUP(B47,'F3D 2005'!$B$3:$B$60,'F3D 2005'!$A$3:$A$60,"-")</f>
        <v>-</v>
      </c>
      <c r="Q47" s="49">
        <f>_xlfn.XLOOKUP(B47,'F3D 2003'!$B$3:$B$60,'F3D 2003'!$A$3:$A$60,"-")</f>
        <v>13</v>
      </c>
      <c r="R47" s="49">
        <f>_xlfn.XLOOKUP(B47,'F3D 2001'!$B$3:$B$60,'F3D 2001'!$A$3:$A$60,"-")</f>
        <v>11</v>
      </c>
      <c r="S47" s="49">
        <f>_xlfn.XLOOKUP(B47,'F3D 1999'!$B$3:$B$60,'F3D 1999'!$A$3:$A$60,"-")</f>
        <v>16</v>
      </c>
      <c r="T47" s="49">
        <f>_xlfn.XLOOKUP(B47,'F3D 1997'!$B$3:$B$56,'F3D 1997'!$A$3:$A$56,"-")</f>
        <v>7</v>
      </c>
      <c r="U47" s="49" t="str">
        <f>_xlfn.XLOOKUP(B47,'F3D 1995'!$B$3:$B$60,'F3D 1995'!$A$3:$A$60,"-")</f>
        <v>-</v>
      </c>
      <c r="V47" s="49" t="str">
        <f>_xlfn.XLOOKUP(B47,'F3D 1993'!$B$3:$B$60,'F3D 1993'!$A$3:$A$60,"-")</f>
        <v>-</v>
      </c>
      <c r="W47" s="49" t="str">
        <f>_xlfn.XLOOKUP(B47,'F3D 1991'!$B$3:$B$60,'F3D 1991'!$A$3:$A$60,"-")</f>
        <v>-</v>
      </c>
      <c r="X47" s="49" t="str">
        <f>_xlfn.XLOOKUP(B47,'F3D 1989'!$B$3:$B$60,'F3D 1989'!$A$3:$A$60,"-")</f>
        <v>-</v>
      </c>
      <c r="Y47" s="49" t="str">
        <f>_xlfn.XLOOKUP(B47,'F3D 1987'!$B$3:$B$60,'F3D 1987'!$A$3:$A$60,"-")</f>
        <v>-</v>
      </c>
      <c r="Z47" s="50" t="str">
        <f>_xlfn.XLOOKUP(B47,'F3D 1985'!$B$3:$B$60,'F3D 1985'!$A$3:$A$60,"-")</f>
        <v>-</v>
      </c>
      <c r="AB47" s="78">
        <v>45</v>
      </c>
      <c r="AC47" s="106">
        <f t="shared" si="2"/>
        <v>1.1844098716166451</v>
      </c>
    </row>
    <row r="48" spans="1:29" x14ac:dyDescent="0.3">
      <c r="A48" s="40">
        <f>A47+1</f>
        <v>46</v>
      </c>
      <c r="B48" s="41" t="s">
        <v>329</v>
      </c>
      <c r="C48" s="42" t="s">
        <v>33</v>
      </c>
      <c r="D48" s="85">
        <f>MIN(_xlfn.XLOOKUP(B48,'F3D 2025'!B:B,'F3D 2025'!E:E,200),_xlfn.XLOOKUP(B48,'F3D 2023'!B:B,'F3D 2023'!E:E,200),_xlfn.XLOOKUP(B48,'F3D 2022'!B:B,'F3D 2022'!E:E,200),_xlfn.XLOOKUP(B48,'F3D 2019'!B:B,'F3D 2019'!E:E,200),_xlfn.XLOOKUP(B48,'F3D 2017'!B:B,'F3D 2017'!E:E,200),_xlfn.XLOOKUP(B48,'F3D 2015'!B:B,'F3D 2015'!E:E,200),_xlfn.XLOOKUP(B48,'F3D 2013'!B:B,'F3D 2013'!E:E,200),_xlfn.XLOOKUP(B48,'F3D 2011'!B:B,'F3D 2011'!E:E,200),_xlfn.XLOOKUP(B48,'F3D 2009'!B:B,'F3D 2009'!E:E,200),_xlfn.XLOOKUP(B48,'F3D 2007'!B:B,'F3D 2007'!E:E,200),_xlfn.XLOOKUP(B48,'F3D 2005'!B:B,'F3D 2005'!E:E,200),_xlfn.XLOOKUP(B48,'F3D 2003'!B:B,'F3D 2003'!E:E,200),_xlfn.XLOOKUP(B48,'F3D 2001'!B:B,'F3D 2001'!E:E,200),_xlfn.XLOOKUP(B48,'F3D 1999'!B:B,'F3D 1999'!E:E,200),_xlfn.XLOOKUP(B48,'F3D 1997'!B:B,'F3D 1997'!E:E,200),_xlfn.XLOOKUP(B48,'F3D 1995'!B:B,'F3D 1995'!E:E,200),_xlfn.XLOOKUP(B48,'F3D 1993'!B:B,'F3D 1993'!E:E,200),_xlfn.XLOOKUP(B48,'F3D 1991'!B:B,'F3D 1991'!E:E,200),_xlfn.XLOOKUP(B48,'F3D 1989'!B:B,'F3D 1989'!E:E,200),_xlfn.XLOOKUP(B48,'F3D 1987'!B:B,'F3D 1987'!E:E,200),_xlfn.XLOOKUP(B48,'F3D 1985'!B:B,'F3D 1985'!E:E,200))</f>
        <v>76.2</v>
      </c>
      <c r="E48" s="82">
        <f>_xlfn.XLOOKUP(F48,AB:AB,AC:AC,0)+_xlfn.XLOOKUP(G48,AB:AB,AC:AC,0)+_xlfn.XLOOKUP(H48,AB:AB,AC:AC,0)+_xlfn.XLOOKUP(I48,AB:AB,AC:AC,0)+_xlfn.XLOOKUP(J48,AB:AB,AC:AC,0)+_xlfn.XLOOKUP(K48,AB:AB,AC:AC,0)+_xlfn.XLOOKUP(L48,AB:AB,AC:AC,0)+_xlfn.XLOOKUP(M48,AB:AB,AC:AC,0)+_xlfn.XLOOKUP(N48,AB:AB,AC:AC,0)+_xlfn.XLOOKUP(O48,AB:AB,AC:AC,0)+_xlfn.XLOOKUP(P48,AB:AB,AC:AC,0)+_xlfn.XLOOKUP(Q48,AB:AB,AC:AC,0)+_xlfn.XLOOKUP(R48,AB:AB,AC:AC,0)+_xlfn.XLOOKUP(S48,AB:AB,AC:AC,0)+_xlfn.XLOOKUP(T48,AB:AB,AC:AC,0)+_xlfn.XLOOKUP(U48,AB:AB,AC:AC,0)+_xlfn.XLOOKUP(V48,AB:AB,AC:AC,0)+_xlfn.XLOOKUP(W48,AB:AB,AC:AC,0)+_xlfn.XLOOKUP(X48,AB:AB,AC:AC,0)+_xlfn.XLOOKUP(Y48,AB:AB,AC:AC,0)+_xlfn.XLOOKUP(Z48,AB:AB,AC:AC,0)</f>
        <v>97.776892959384213</v>
      </c>
      <c r="F48" s="46" t="str">
        <f>_xlfn.XLOOKUP(B48,'F3D 2025'!$B$3:$B$60,'F3D 2025'!$A$3:$A$60,"-")</f>
        <v>-</v>
      </c>
      <c r="G48" s="49" t="str">
        <f>_xlfn.XLOOKUP(B48,'F3D 2023'!$B$3:$B$60,'F3D 2023'!$A$3:$A$60,"-")</f>
        <v>-</v>
      </c>
      <c r="H48" s="49" t="str">
        <f>_xlfn.XLOOKUP(B48,'F3D 2022'!$B$3:$B$60,'F3D 2022'!$A$3:$A$60,"-")</f>
        <v>-</v>
      </c>
      <c r="I48" s="49" t="str">
        <f>_xlfn.XLOOKUP(B48,'F3D 2019'!$B$3:$B$60,'F3D 2019'!$A$3:$A$60,"-")</f>
        <v>-</v>
      </c>
      <c r="J48" s="49" t="str">
        <f>_xlfn.XLOOKUP(B48,'F3D 2017'!$B$3:$B$60,'F3D 2017'!$A$3:$A$60,"-")</f>
        <v>-</v>
      </c>
      <c r="K48" s="49" t="str">
        <f>_xlfn.XLOOKUP(B48,'F3D 2015'!$B$3:$B$60,'F3D 2015'!$A$3:$A$60,"-")</f>
        <v>-</v>
      </c>
      <c r="L48" s="49" t="str">
        <f>_xlfn.XLOOKUP(B48,'F3D 2013'!$B$3:$B$60,'F3D 2013'!$A$3:$A$60,"-")</f>
        <v>-</v>
      </c>
      <c r="M48" s="49" t="str">
        <f>_xlfn.XLOOKUP(B48,'F3D 2011'!$B$3:$B$60,'F3D 2011'!$A$3:$A$60,"-")</f>
        <v>-</v>
      </c>
      <c r="N48" s="49" t="str">
        <f>_xlfn.XLOOKUP(B48,'F3D 2009'!$B$3:$B$60,'F3D 2009'!$A$3:$A$60,"-")</f>
        <v>-</v>
      </c>
      <c r="O48" s="49" t="str">
        <f>_xlfn.XLOOKUP(B48,'F3D 2007'!$B$3:$B$60,'F3D 2007'!$A$3:$A$60,"-")</f>
        <v>-</v>
      </c>
      <c r="P48" s="49" t="str">
        <f>_xlfn.XLOOKUP(B48,'F3D 2005'!$B$3:$B$60,'F3D 2005'!$A$3:$A$60,"-")</f>
        <v>-</v>
      </c>
      <c r="Q48" s="49" t="str">
        <f>_xlfn.XLOOKUP(B48,'F3D 2003'!$B$3:$B$60,'F3D 2003'!$A$3:$A$60,"-")</f>
        <v>-</v>
      </c>
      <c r="R48" s="49" t="str">
        <f>_xlfn.XLOOKUP(B48,'F3D 2001'!$B$3:$B$60,'F3D 2001'!$A$3:$A$60,"-")</f>
        <v>-</v>
      </c>
      <c r="S48" s="49" t="str">
        <f>_xlfn.XLOOKUP(B48,'F3D 1999'!$B$3:$B$60,'F3D 1999'!$A$3:$A$60,"-")</f>
        <v>-</v>
      </c>
      <c r="T48" s="49" t="str">
        <f>_xlfn.XLOOKUP(B48,'F3D 1997'!$B$3:$B$56,'F3D 1997'!$A$3:$A$56,"-")</f>
        <v>-</v>
      </c>
      <c r="U48" s="49" t="str">
        <f>_xlfn.XLOOKUP(B48,'F3D 1995'!$B$3:$B$60,'F3D 1995'!$A$3:$A$60,"-")</f>
        <v>-</v>
      </c>
      <c r="V48" s="49" t="str">
        <f>_xlfn.XLOOKUP(B48,'F3D 1993'!$B$3:$B$60,'F3D 1993'!$A$3:$A$60,"-")</f>
        <v>-</v>
      </c>
      <c r="W48" s="49" t="str">
        <f>_xlfn.XLOOKUP(B48,'F3D 1991'!$B$3:$B$60,'F3D 1991'!$A$3:$A$60,"-")</f>
        <v>-</v>
      </c>
      <c r="X48" s="49">
        <f>_xlfn.XLOOKUP(B48,'F3D 1989'!$B$3:$B$60,'F3D 1989'!$A$3:$A$60,"-")</f>
        <v>20</v>
      </c>
      <c r="Y48" s="49">
        <f>_xlfn.XLOOKUP(B48,'F3D 1987'!$B$3:$B$60,'F3D 1987'!$A$3:$A$60,"-")</f>
        <v>11</v>
      </c>
      <c r="Z48" s="50">
        <f>_xlfn.XLOOKUP(B48,'F3D 1985'!$B$3:$B$60,'F3D 1985'!$A$3:$A$60,"-")</f>
        <v>4</v>
      </c>
      <c r="AB48" s="78">
        <v>46</v>
      </c>
      <c r="AC48" s="106">
        <f t="shared" si="2"/>
        <v>1.1598608422002379</v>
      </c>
    </row>
    <row r="49" spans="1:29" x14ac:dyDescent="0.3">
      <c r="A49" s="40">
        <f>A48+1</f>
        <v>47</v>
      </c>
      <c r="B49" s="41" t="s">
        <v>250</v>
      </c>
      <c r="C49" s="42" t="s">
        <v>32</v>
      </c>
      <c r="D49" s="85">
        <f>MIN(_xlfn.XLOOKUP(B49,'F3D 2025'!B:B,'F3D 2025'!E:E,200),_xlfn.XLOOKUP(B49,'F3D 2023'!B:B,'F3D 2023'!E:E,200),_xlfn.XLOOKUP(B49,'F3D 2022'!B:B,'F3D 2022'!E:E,200),_xlfn.XLOOKUP(B49,'F3D 2019'!B:B,'F3D 2019'!E:E,200),_xlfn.XLOOKUP(B49,'F3D 2017'!B:B,'F3D 2017'!E:E,200),_xlfn.XLOOKUP(B49,'F3D 2015'!B:B,'F3D 2015'!E:E,200),_xlfn.XLOOKUP(B49,'F3D 2013'!B:B,'F3D 2013'!E:E,200),_xlfn.XLOOKUP(B49,'F3D 2011'!B:B,'F3D 2011'!E:E,200),_xlfn.XLOOKUP(B49,'F3D 2009'!B:B,'F3D 2009'!E:E,200),_xlfn.XLOOKUP(B49,'F3D 2007'!B:B,'F3D 2007'!E:E,200),_xlfn.XLOOKUP(B49,'F3D 2005'!B:B,'F3D 2005'!E:E,200),_xlfn.XLOOKUP(B49,'F3D 2003'!B:B,'F3D 2003'!E:E,200),_xlfn.XLOOKUP(B49,'F3D 2001'!B:B,'F3D 2001'!E:E,200),_xlfn.XLOOKUP(B49,'F3D 1999'!B:B,'F3D 1999'!E:E,200),_xlfn.XLOOKUP(B49,'F3D 1997'!B:B,'F3D 1997'!E:E,200),_xlfn.XLOOKUP(B49,'F3D 1995'!B:B,'F3D 1995'!E:E,200),_xlfn.XLOOKUP(B49,'F3D 1993'!B:B,'F3D 1993'!E:E,200),_xlfn.XLOOKUP(B49,'F3D 1991'!B:B,'F3D 1991'!E:E,200),_xlfn.XLOOKUP(B49,'F3D 1989'!B:B,'F3D 1989'!E:E,200),_xlfn.XLOOKUP(B49,'F3D 1987'!B:B,'F3D 1987'!E:E,200),_xlfn.XLOOKUP(B49,'F3D 1985'!B:B,'F3D 1985'!E:E,200))</f>
        <v>75.3</v>
      </c>
      <c r="E49" s="82">
        <f>_xlfn.XLOOKUP(F49,AB:AB,AC:AC,0)+_xlfn.XLOOKUP(G49,AB:AB,AC:AC,0)+_xlfn.XLOOKUP(H49,AB:AB,AC:AC,0)+_xlfn.XLOOKUP(I49,AB:AB,AC:AC,0)+_xlfn.XLOOKUP(J49,AB:AB,AC:AC,0)+_xlfn.XLOOKUP(K49,AB:AB,AC:AC,0)+_xlfn.XLOOKUP(L49,AB:AB,AC:AC,0)+_xlfn.XLOOKUP(M49,AB:AB,AC:AC,0)+_xlfn.XLOOKUP(N49,AB:AB,AC:AC,0)+_xlfn.XLOOKUP(O49,AB:AB,AC:AC,0)+_xlfn.XLOOKUP(P49,AB:AB,AC:AC,0)+_xlfn.XLOOKUP(Q49,AB:AB,AC:AC,0)+_xlfn.XLOOKUP(R49,AB:AB,AC:AC,0)+_xlfn.XLOOKUP(S49,AB:AB,AC:AC,0)+_xlfn.XLOOKUP(T49,AB:AB,AC:AC,0)+_xlfn.XLOOKUP(U49,AB:AB,AC:AC,0)+_xlfn.XLOOKUP(V49,AB:AB,AC:AC,0)+_xlfn.XLOOKUP(W49,AB:AB,AC:AC,0)+_xlfn.XLOOKUP(X49,AB:AB,AC:AC,0)+_xlfn.XLOOKUP(Y49,AB:AB,AC:AC,0)+_xlfn.XLOOKUP(Z49,AB:AB,AC:AC,0)</f>
        <v>95.130054596601255</v>
      </c>
      <c r="F49" s="46" t="str">
        <f>_xlfn.XLOOKUP(B49,'F3D 2025'!$B$3:$B$60,'F3D 2025'!$A$3:$A$60,"-")</f>
        <v>-</v>
      </c>
      <c r="G49" s="49" t="str">
        <f>_xlfn.XLOOKUP(B49,'F3D 2023'!$B$3:$B$60,'F3D 2023'!$A$3:$A$60,"-")</f>
        <v>-</v>
      </c>
      <c r="H49" s="49" t="str">
        <f>_xlfn.XLOOKUP(B49,'F3D 2022'!$B$3:$B$60,'F3D 2022'!$A$3:$A$60,"-")</f>
        <v>-</v>
      </c>
      <c r="I49" s="49" t="str">
        <f>_xlfn.XLOOKUP(B49,'F3D 2019'!$B$3:$B$60,'F3D 2019'!$A$3:$A$60,"-")</f>
        <v>-</v>
      </c>
      <c r="J49" s="49" t="str">
        <f>_xlfn.XLOOKUP(B49,'F3D 2017'!$B$3:$B$60,'F3D 2017'!$A$3:$A$60,"-")</f>
        <v>-</v>
      </c>
      <c r="K49" s="49" t="str">
        <f>_xlfn.XLOOKUP(B49,'F3D 2015'!$B$3:$B$60,'F3D 2015'!$A$3:$A$60,"-")</f>
        <v>-</v>
      </c>
      <c r="L49" s="49" t="str">
        <f>_xlfn.XLOOKUP(B49,'F3D 2013'!$B$3:$B$60,'F3D 2013'!$A$3:$A$60,"-")</f>
        <v>-</v>
      </c>
      <c r="M49" s="49" t="str">
        <f>_xlfn.XLOOKUP(B49,'F3D 2011'!$B$3:$B$60,'F3D 2011'!$A$3:$A$60,"-")</f>
        <v>-</v>
      </c>
      <c r="N49" s="49" t="str">
        <f>_xlfn.XLOOKUP(B49,'F3D 2009'!$B$3:$B$60,'F3D 2009'!$A$3:$A$60,"-")</f>
        <v>-</v>
      </c>
      <c r="O49" s="49" t="str">
        <f>_xlfn.XLOOKUP(B49,'F3D 2007'!$B$3:$B$60,'F3D 2007'!$A$3:$A$60,"-")</f>
        <v>-</v>
      </c>
      <c r="P49" s="49" t="str">
        <f>_xlfn.XLOOKUP(B49,'F3D 2005'!$B$3:$B$60,'F3D 2005'!$A$3:$A$60,"-")</f>
        <v>-</v>
      </c>
      <c r="Q49" s="49" t="str">
        <f>_xlfn.XLOOKUP(B49,'F3D 2003'!$B$3:$B$60,'F3D 2003'!$A$3:$A$60,"-")</f>
        <v>-</v>
      </c>
      <c r="R49" s="49" t="str">
        <f>_xlfn.XLOOKUP(B49,'F3D 2001'!$B$3:$B$60,'F3D 2001'!$A$3:$A$60,"-")</f>
        <v>-</v>
      </c>
      <c r="S49" s="49" t="str">
        <f>_xlfn.XLOOKUP(B49,'F3D 1999'!$B$3:$B$60,'F3D 1999'!$A$3:$A$60,"-")</f>
        <v>-</v>
      </c>
      <c r="T49" s="49" t="str">
        <f>_xlfn.XLOOKUP(B49,'F3D 1997'!$B$3:$B$56,'F3D 1997'!$A$3:$A$56,"-")</f>
        <v>-</v>
      </c>
      <c r="U49" s="49" t="str">
        <f>_xlfn.XLOOKUP(B49,'F3D 1995'!$B$3:$B$60,'F3D 1995'!$A$3:$A$60,"-")</f>
        <v>-</v>
      </c>
      <c r="V49" s="49">
        <f>_xlfn.XLOOKUP(B49,'F3D 1993'!$B$3:$B$60,'F3D 1993'!$A$3:$A$60,"-")</f>
        <v>7</v>
      </c>
      <c r="W49" s="49" t="str">
        <f>_xlfn.XLOOKUP(B49,'F3D 1991'!$B$3:$B$60,'F3D 1991'!$A$3:$A$60,"-")</f>
        <v>-</v>
      </c>
      <c r="X49" s="49">
        <f>_xlfn.XLOOKUP(B49,'F3D 1989'!$B$3:$B$60,'F3D 1989'!$A$3:$A$60,"-")</f>
        <v>32</v>
      </c>
      <c r="Y49" s="49">
        <f>_xlfn.XLOOKUP(B49,'F3D 1987'!$B$3:$B$60,'F3D 1987'!$A$3:$A$60,"-")</f>
        <v>12</v>
      </c>
      <c r="Z49" s="50">
        <f>_xlfn.XLOOKUP(B49,'F3D 1985'!$B$3:$B$60,'F3D 1985'!$A$3:$A$60,"-")</f>
        <v>10</v>
      </c>
      <c r="AB49" s="78">
        <v>47</v>
      </c>
      <c r="AC49" s="106">
        <f t="shared" si="2"/>
        <v>1.1385798311388375</v>
      </c>
    </row>
    <row r="50" spans="1:29" x14ac:dyDescent="0.3">
      <c r="A50" s="40">
        <f>A49+1</f>
        <v>48</v>
      </c>
      <c r="B50" s="41" t="s">
        <v>233</v>
      </c>
      <c r="C50" s="42" t="s">
        <v>6</v>
      </c>
      <c r="D50" s="85">
        <f>MIN(_xlfn.XLOOKUP(B50,'F3D 2025'!B:B,'F3D 2025'!E:E,200),_xlfn.XLOOKUP(B50,'F3D 2023'!B:B,'F3D 2023'!E:E,200),_xlfn.XLOOKUP(B50,'F3D 2022'!B:B,'F3D 2022'!E:E,200),_xlfn.XLOOKUP(B50,'F3D 2019'!B:B,'F3D 2019'!E:E,200),_xlfn.XLOOKUP(B50,'F3D 2017'!B:B,'F3D 2017'!E:E,200),_xlfn.XLOOKUP(B50,'F3D 2015'!B:B,'F3D 2015'!E:E,200),_xlfn.XLOOKUP(B50,'F3D 2013'!B:B,'F3D 2013'!E:E,200),_xlfn.XLOOKUP(B50,'F3D 2011'!B:B,'F3D 2011'!E:E,200),_xlfn.XLOOKUP(B50,'F3D 2009'!B:B,'F3D 2009'!E:E,200),_xlfn.XLOOKUP(B50,'F3D 2007'!B:B,'F3D 2007'!E:E,200),_xlfn.XLOOKUP(B50,'F3D 2005'!B:B,'F3D 2005'!E:E,200),_xlfn.XLOOKUP(B50,'F3D 2003'!B:B,'F3D 2003'!E:E,200),_xlfn.XLOOKUP(B50,'F3D 2001'!B:B,'F3D 2001'!E:E,200),_xlfn.XLOOKUP(B50,'F3D 1999'!B:B,'F3D 1999'!E:E,200),_xlfn.XLOOKUP(B50,'F3D 1997'!B:B,'F3D 1997'!E:E,200),_xlfn.XLOOKUP(B50,'F3D 1995'!B:B,'F3D 1995'!E:E,200),_xlfn.XLOOKUP(B50,'F3D 1993'!B:B,'F3D 1993'!E:E,200),_xlfn.XLOOKUP(B50,'F3D 1991'!B:B,'F3D 1991'!E:E,200),_xlfn.XLOOKUP(B50,'F3D 1989'!B:B,'F3D 1989'!E:E,200),_xlfn.XLOOKUP(B50,'F3D 1987'!B:B,'F3D 1987'!E:E,200),_xlfn.XLOOKUP(B50,'F3D 1985'!B:B,'F3D 1985'!E:E,200))</f>
        <v>61.7</v>
      </c>
      <c r="E50" s="82">
        <f>_xlfn.XLOOKUP(F50,AB:AB,AC:AC,0)+_xlfn.XLOOKUP(G50,AB:AB,AC:AC,0)+_xlfn.XLOOKUP(H50,AB:AB,AC:AC,0)+_xlfn.XLOOKUP(I50,AB:AB,AC:AC,0)+_xlfn.XLOOKUP(J50,AB:AB,AC:AC,0)+_xlfn.XLOOKUP(K50,AB:AB,AC:AC,0)+_xlfn.XLOOKUP(L50,AB:AB,AC:AC,0)+_xlfn.XLOOKUP(M50,AB:AB,AC:AC,0)+_xlfn.XLOOKUP(N50,AB:AB,AC:AC,0)+_xlfn.XLOOKUP(O50,AB:AB,AC:AC,0)+_xlfn.XLOOKUP(P50,AB:AB,AC:AC,0)+_xlfn.XLOOKUP(Q50,AB:AB,AC:AC,0)+_xlfn.XLOOKUP(R50,AB:AB,AC:AC,0)+_xlfn.XLOOKUP(S50,AB:AB,AC:AC,0)+_xlfn.XLOOKUP(T50,AB:AB,AC:AC,0)+_xlfn.XLOOKUP(U50,AB:AB,AC:AC,0)+_xlfn.XLOOKUP(V50,AB:AB,AC:AC,0)+_xlfn.XLOOKUP(W50,AB:AB,AC:AC,0)+_xlfn.XLOOKUP(X50,AB:AB,AC:AC,0)+_xlfn.XLOOKUP(Y50,AB:AB,AC:AC,0)+_xlfn.XLOOKUP(Z50,AB:AB,AC:AC,0)</f>
        <v>93.861318311901371</v>
      </c>
      <c r="F50" s="46" t="str">
        <f>_xlfn.XLOOKUP(B50,'F3D 2025'!$B$3:$B$60,'F3D 2025'!$A$3:$A$60,"-")</f>
        <v>-</v>
      </c>
      <c r="G50" s="49" t="str">
        <f>_xlfn.XLOOKUP(B50,'F3D 2023'!$B$3:$B$60,'F3D 2023'!$A$3:$A$60,"-")</f>
        <v>-</v>
      </c>
      <c r="H50" s="49" t="str">
        <f>_xlfn.XLOOKUP(B50,'F3D 2022'!$B$3:$B$60,'F3D 2022'!$A$3:$A$60,"-")</f>
        <v>-</v>
      </c>
      <c r="I50" s="49" t="str">
        <f>_xlfn.XLOOKUP(B50,'F3D 2019'!$B$3:$B$60,'F3D 2019'!$A$3:$A$60,"-")</f>
        <v>-</v>
      </c>
      <c r="J50" s="49" t="str">
        <f>_xlfn.XLOOKUP(B50,'F3D 2017'!$B$3:$B$60,'F3D 2017'!$A$3:$A$60,"-")</f>
        <v>-</v>
      </c>
      <c r="K50" s="49" t="str">
        <f>_xlfn.XLOOKUP(B50,'F3D 2015'!$B$3:$B$60,'F3D 2015'!$A$3:$A$60,"-")</f>
        <v>-</v>
      </c>
      <c r="L50" s="49" t="str">
        <f>_xlfn.XLOOKUP(B50,'F3D 2013'!$B$3:$B$60,'F3D 2013'!$A$3:$A$60,"-")</f>
        <v>-</v>
      </c>
      <c r="M50" s="49" t="str">
        <f>_xlfn.XLOOKUP(B50,'F3D 2011'!$B$3:$B$60,'F3D 2011'!$A$3:$A$60,"-")</f>
        <v>-</v>
      </c>
      <c r="N50" s="49" t="str">
        <f>_xlfn.XLOOKUP(B50,'F3D 2009'!$B$3:$B$60,'F3D 2009'!$A$3:$A$60,"-")</f>
        <v>-</v>
      </c>
      <c r="O50" s="49" t="str">
        <f>_xlfn.XLOOKUP(B50,'F3D 2007'!$B$3:$B$60,'F3D 2007'!$A$3:$A$60,"-")</f>
        <v>-</v>
      </c>
      <c r="P50" s="49" t="str">
        <f>_xlfn.XLOOKUP(B50,'F3D 2005'!$B$3:$B$60,'F3D 2005'!$A$3:$A$60,"-")</f>
        <v>-</v>
      </c>
      <c r="Q50" s="49">
        <f>_xlfn.XLOOKUP(B50,'F3D 2003'!$B$3:$B$60,'F3D 2003'!$A$3:$A$60,"-")</f>
        <v>10</v>
      </c>
      <c r="R50" s="49" t="str">
        <f>_xlfn.XLOOKUP(B50,'F3D 2001'!$B$3:$B$60,'F3D 2001'!$A$3:$A$60,"-")</f>
        <v>-</v>
      </c>
      <c r="S50" s="49" t="str">
        <f>_xlfn.XLOOKUP(B50,'F3D 1999'!$B$3:$B$60,'F3D 1999'!$A$3:$A$60,"-")</f>
        <v>-</v>
      </c>
      <c r="T50" s="49" t="str">
        <f>_xlfn.XLOOKUP(B50,'F3D 1997'!$B$3:$B$56,'F3D 1997'!$A$3:$A$56,"-")</f>
        <v>-</v>
      </c>
      <c r="U50" s="49" t="str">
        <f>_xlfn.XLOOKUP(B50,'F3D 1995'!$B$3:$B$60,'F3D 1995'!$A$3:$A$60,"-")</f>
        <v>-</v>
      </c>
      <c r="V50" s="49" t="str">
        <f>_xlfn.XLOOKUP(B50,'F3D 1993'!$B$3:$B$60,'F3D 1993'!$A$3:$A$60,"-")</f>
        <v>-</v>
      </c>
      <c r="W50" s="49">
        <f>_xlfn.XLOOKUP(B50,'F3D 1991'!$B$3:$B$60,'F3D 1991'!$A$3:$A$60,"-")</f>
        <v>4</v>
      </c>
      <c r="X50" s="49" t="str">
        <f>_xlfn.XLOOKUP(B50,'F3D 1989'!$B$3:$B$60,'F3D 1989'!$A$3:$A$60,"-")</f>
        <v>-</v>
      </c>
      <c r="Y50" s="49" t="str">
        <f>_xlfn.XLOOKUP(B50,'F3D 1987'!$B$3:$B$60,'F3D 1987'!$A$3:$A$60,"-")</f>
        <v>-</v>
      </c>
      <c r="Z50" s="50" t="str">
        <f>_xlfn.XLOOKUP(B50,'F3D 1985'!$B$3:$B$60,'F3D 1985'!$A$3:$A$60,"-")</f>
        <v>-</v>
      </c>
      <c r="AB50" s="78">
        <v>48</v>
      </c>
      <c r="AC50" s="106">
        <f t="shared" si="2"/>
        <v>1.1201317929653702</v>
      </c>
    </row>
    <row r="51" spans="1:29" x14ac:dyDescent="0.3">
      <c r="A51" s="40">
        <f>A50+1</f>
        <v>49</v>
      </c>
      <c r="B51" s="41" t="s">
        <v>149</v>
      </c>
      <c r="C51" s="42" t="s">
        <v>33</v>
      </c>
      <c r="D51" s="85">
        <f>MIN(_xlfn.XLOOKUP(B51,'F3D 2025'!B:B,'F3D 2025'!E:E,200),_xlfn.XLOOKUP(B51,'F3D 2023'!B:B,'F3D 2023'!E:E,200),_xlfn.XLOOKUP(B51,'F3D 2022'!B:B,'F3D 2022'!E:E,200),_xlfn.XLOOKUP(B51,'F3D 2019'!B:B,'F3D 2019'!E:E,200),_xlfn.XLOOKUP(B51,'F3D 2017'!B:B,'F3D 2017'!E:E,200),_xlfn.XLOOKUP(B51,'F3D 2015'!B:B,'F3D 2015'!E:E,200),_xlfn.XLOOKUP(B51,'F3D 2013'!B:B,'F3D 2013'!E:E,200),_xlfn.XLOOKUP(B51,'F3D 2011'!B:B,'F3D 2011'!E:E,200),_xlfn.XLOOKUP(B51,'F3D 2009'!B:B,'F3D 2009'!E:E,200),_xlfn.XLOOKUP(B51,'F3D 2007'!B:B,'F3D 2007'!E:E,200),_xlfn.XLOOKUP(B51,'F3D 2005'!B:B,'F3D 2005'!E:E,200),_xlfn.XLOOKUP(B51,'F3D 2003'!B:B,'F3D 2003'!E:E,200),_xlfn.XLOOKUP(B51,'F3D 2001'!B:B,'F3D 2001'!E:E,200),_xlfn.XLOOKUP(B51,'F3D 1999'!B:B,'F3D 1999'!E:E,200),_xlfn.XLOOKUP(B51,'F3D 1997'!B:B,'F3D 1997'!E:E,200),_xlfn.XLOOKUP(B51,'F3D 1995'!B:B,'F3D 1995'!E:E,200),_xlfn.XLOOKUP(B51,'F3D 1993'!B:B,'F3D 1993'!E:E,200),_xlfn.XLOOKUP(B51,'F3D 1991'!B:B,'F3D 1991'!E:E,200),_xlfn.XLOOKUP(B51,'F3D 1989'!B:B,'F3D 1989'!E:E,200),_xlfn.XLOOKUP(B51,'F3D 1987'!B:B,'F3D 1987'!E:E,200),_xlfn.XLOOKUP(B51,'F3D 1985'!B:B,'F3D 1985'!E:E,200))</f>
        <v>57.43</v>
      </c>
      <c r="E51" s="82">
        <f>_xlfn.XLOOKUP(F51,AB:AB,AC:AC,0)+_xlfn.XLOOKUP(G51,AB:AB,AC:AC,0)+_xlfn.XLOOKUP(H51,AB:AB,AC:AC,0)+_xlfn.XLOOKUP(I51,AB:AB,AC:AC,0)+_xlfn.XLOOKUP(J51,AB:AB,AC:AC,0)+_xlfn.XLOOKUP(K51,AB:AB,AC:AC,0)+_xlfn.XLOOKUP(L51,AB:AB,AC:AC,0)+_xlfn.XLOOKUP(M51,AB:AB,AC:AC,0)+_xlfn.XLOOKUP(N51,AB:AB,AC:AC,0)+_xlfn.XLOOKUP(O51,AB:AB,AC:AC,0)+_xlfn.XLOOKUP(P51,AB:AB,AC:AC,0)+_xlfn.XLOOKUP(Q51,AB:AB,AC:AC,0)+_xlfn.XLOOKUP(R51,AB:AB,AC:AC,0)+_xlfn.XLOOKUP(S51,AB:AB,AC:AC,0)+_xlfn.XLOOKUP(T51,AB:AB,AC:AC,0)+_xlfn.XLOOKUP(U51,AB:AB,AC:AC,0)+_xlfn.XLOOKUP(V51,AB:AB,AC:AC,0)+_xlfn.XLOOKUP(W51,AB:AB,AC:AC,0)+_xlfn.XLOOKUP(X51,AB:AB,AC:AC,0)+_xlfn.XLOOKUP(Y51,AB:AB,AC:AC,0)+_xlfn.XLOOKUP(Z51,AB:AB,AC:AC,0)</f>
        <v>92.863486167787741</v>
      </c>
      <c r="F51" s="46" t="str">
        <f>_xlfn.XLOOKUP(B51,'F3D 2025'!$B$3:$B$60,'F3D 2025'!$A$3:$A$60,"-")</f>
        <v>-</v>
      </c>
      <c r="G51" s="49" t="str">
        <f>_xlfn.XLOOKUP(B51,'F3D 2023'!$B$3:$B$60,'F3D 2023'!$A$3:$A$60,"-")</f>
        <v>-</v>
      </c>
      <c r="H51" s="49" t="str">
        <f>_xlfn.XLOOKUP(B51,'F3D 2022'!$B$3:$B$60,'F3D 2022'!$A$3:$A$60,"-")</f>
        <v>-</v>
      </c>
      <c r="I51" s="49" t="str">
        <f>_xlfn.XLOOKUP(B51,'F3D 2019'!$B$3:$B$60,'F3D 2019'!$A$3:$A$60,"-")</f>
        <v>-</v>
      </c>
      <c r="J51" s="49">
        <f>_xlfn.XLOOKUP(B51,'F3D 2017'!$B$3:$B$60,'F3D 2017'!$A$3:$A$60,"-")</f>
        <v>16</v>
      </c>
      <c r="K51" s="49">
        <f>_xlfn.XLOOKUP(B51,'F3D 2015'!$B$3:$B$60,'F3D 2015'!$A$3:$A$60,"-")</f>
        <v>9</v>
      </c>
      <c r="L51" s="49">
        <f>_xlfn.XLOOKUP(B51,'F3D 2013'!$B$3:$B$60,'F3D 2013'!$A$3:$A$60,"-")</f>
        <v>43</v>
      </c>
      <c r="M51" s="49">
        <f>_xlfn.XLOOKUP(B51,'F3D 2011'!$B$3:$B$60,'F3D 2011'!$A$3:$A$60,"-")</f>
        <v>9</v>
      </c>
      <c r="N51" s="49">
        <f>_xlfn.XLOOKUP(B51,'F3D 2009'!$B$3:$B$60,'F3D 2009'!$A$3:$A$60,"-")</f>
        <v>43</v>
      </c>
      <c r="O51" s="49">
        <f>_xlfn.XLOOKUP(B51,'F3D 2007'!$B$3:$B$60,'F3D 2007'!$A$3:$A$60,"-")</f>
        <v>16</v>
      </c>
      <c r="P51" s="49" t="str">
        <f>_xlfn.XLOOKUP(B51,'F3D 2005'!$B$3:$B$60,'F3D 2005'!$A$3:$A$60,"-")</f>
        <v>-</v>
      </c>
      <c r="Q51" s="49" t="str">
        <f>_xlfn.XLOOKUP(B51,'F3D 2003'!$B$3:$B$60,'F3D 2003'!$A$3:$A$60,"-")</f>
        <v>-</v>
      </c>
      <c r="R51" s="49" t="str">
        <f>_xlfn.XLOOKUP(B51,'F3D 2001'!$B$3:$B$60,'F3D 2001'!$A$3:$A$60,"-")</f>
        <v>-</v>
      </c>
      <c r="S51" s="49" t="str">
        <f>_xlfn.XLOOKUP(B51,'F3D 1999'!$B$3:$B$60,'F3D 1999'!$A$3:$A$60,"-")</f>
        <v>-</v>
      </c>
      <c r="T51" s="49" t="str">
        <f>_xlfn.XLOOKUP(B51,'F3D 1997'!$B$3:$B$56,'F3D 1997'!$A$3:$A$56,"-")</f>
        <v>-</v>
      </c>
      <c r="U51" s="49" t="str">
        <f>_xlfn.XLOOKUP(B51,'F3D 1995'!$B$3:$B$60,'F3D 1995'!$A$3:$A$60,"-")</f>
        <v>-</v>
      </c>
      <c r="V51" s="49" t="str">
        <f>_xlfn.XLOOKUP(B51,'F3D 1993'!$B$3:$B$60,'F3D 1993'!$A$3:$A$60,"-")</f>
        <v>-</v>
      </c>
      <c r="W51" s="49" t="str">
        <f>_xlfn.XLOOKUP(B51,'F3D 1991'!$B$3:$B$60,'F3D 1991'!$A$3:$A$60,"-")</f>
        <v>-</v>
      </c>
      <c r="X51" s="49" t="str">
        <f>_xlfn.XLOOKUP(B51,'F3D 1989'!$B$3:$B$60,'F3D 1989'!$A$3:$A$60,"-")</f>
        <v>-</v>
      </c>
      <c r="Y51" s="49" t="str">
        <f>_xlfn.XLOOKUP(B51,'F3D 1987'!$B$3:$B$60,'F3D 1987'!$A$3:$A$60,"-")</f>
        <v>-</v>
      </c>
      <c r="Z51" s="50" t="str">
        <f>_xlfn.XLOOKUP(B51,'F3D 1985'!$B$3:$B$60,'F3D 1985'!$A$3:$A$60,"-")</f>
        <v>-</v>
      </c>
      <c r="AB51" s="78">
        <v>49</v>
      </c>
      <c r="AC51" s="106">
        <f t="shared" si="2"/>
        <v>1.1041395963790439</v>
      </c>
    </row>
    <row r="52" spans="1:29" x14ac:dyDescent="0.3">
      <c r="A52" s="40">
        <f>A51+1</f>
        <v>50</v>
      </c>
      <c r="B52" s="41" t="s">
        <v>322</v>
      </c>
      <c r="C52" s="42" t="s">
        <v>12</v>
      </c>
      <c r="D52" s="85">
        <f>MIN(_xlfn.XLOOKUP(B52,'F3D 2025'!B:B,'F3D 2025'!E:E,200),_xlfn.XLOOKUP(B52,'F3D 2023'!B:B,'F3D 2023'!E:E,200),_xlfn.XLOOKUP(B52,'F3D 2022'!B:B,'F3D 2022'!E:E,200),_xlfn.XLOOKUP(B52,'F3D 2019'!B:B,'F3D 2019'!E:E,200),_xlfn.XLOOKUP(B52,'F3D 2017'!B:B,'F3D 2017'!E:E,200),_xlfn.XLOOKUP(B52,'F3D 2015'!B:B,'F3D 2015'!E:E,200),_xlfn.XLOOKUP(B52,'F3D 2013'!B:B,'F3D 2013'!E:E,200),_xlfn.XLOOKUP(B52,'F3D 2011'!B:B,'F3D 2011'!E:E,200),_xlfn.XLOOKUP(B52,'F3D 2009'!B:B,'F3D 2009'!E:E,200),_xlfn.XLOOKUP(B52,'F3D 2007'!B:B,'F3D 2007'!E:E,200),_xlfn.XLOOKUP(B52,'F3D 2005'!B:B,'F3D 2005'!E:E,200),_xlfn.XLOOKUP(B52,'F3D 2003'!B:B,'F3D 2003'!E:E,200),_xlfn.XLOOKUP(B52,'F3D 2001'!B:B,'F3D 2001'!E:E,200),_xlfn.XLOOKUP(B52,'F3D 1999'!B:B,'F3D 1999'!E:E,200),_xlfn.XLOOKUP(B52,'F3D 1997'!B:B,'F3D 1997'!E:E,200),_xlfn.XLOOKUP(B52,'F3D 1995'!B:B,'F3D 1995'!E:E,200),_xlfn.XLOOKUP(B52,'F3D 1993'!B:B,'F3D 1993'!E:E,200),_xlfn.XLOOKUP(B52,'F3D 1991'!B:B,'F3D 1991'!E:E,200),_xlfn.XLOOKUP(B52,'F3D 1989'!B:B,'F3D 1989'!E:E,200),_xlfn.XLOOKUP(B52,'F3D 1987'!B:B,'F3D 1987'!E:E,200),_xlfn.XLOOKUP(B52,'F3D 1985'!B:B,'F3D 1985'!E:E,200))</f>
        <v>71.19</v>
      </c>
      <c r="E52" s="82">
        <f>_xlfn.XLOOKUP(F52,AB:AB,AC:AC,0)+_xlfn.XLOOKUP(G52,AB:AB,AC:AC,0)+_xlfn.XLOOKUP(H52,AB:AB,AC:AC,0)+_xlfn.XLOOKUP(I52,AB:AB,AC:AC,0)+_xlfn.XLOOKUP(J52,AB:AB,AC:AC,0)+_xlfn.XLOOKUP(K52,AB:AB,AC:AC,0)+_xlfn.XLOOKUP(L52,AB:AB,AC:AC,0)+_xlfn.XLOOKUP(M52,AB:AB,AC:AC,0)+_xlfn.XLOOKUP(N52,AB:AB,AC:AC,0)+_xlfn.XLOOKUP(O52,AB:AB,AC:AC,0)+_xlfn.XLOOKUP(P52,AB:AB,AC:AC,0)+_xlfn.XLOOKUP(Q52,AB:AB,AC:AC,0)+_xlfn.XLOOKUP(R52,AB:AB,AC:AC,0)+_xlfn.XLOOKUP(S52,AB:AB,AC:AC,0)+_xlfn.XLOOKUP(T52,AB:AB,AC:AC,0)+_xlfn.XLOOKUP(U52,AB:AB,AC:AC,0)+_xlfn.XLOOKUP(V52,AB:AB,AC:AC,0)+_xlfn.XLOOKUP(W52,AB:AB,AC:AC,0)+_xlfn.XLOOKUP(X52,AB:AB,AC:AC,0)+_xlfn.XLOOKUP(Y52,AB:AB,AC:AC,0)+_xlfn.XLOOKUP(Z52,AB:AB,AC:AC,0)</f>
        <v>92.4775360181564</v>
      </c>
      <c r="F52" s="46" t="str">
        <f>_xlfn.XLOOKUP(B52,'F3D 2025'!$B$3:$B$60,'F3D 2025'!$A$3:$A$60,"-")</f>
        <v>-</v>
      </c>
      <c r="G52" s="49" t="str">
        <f>_xlfn.XLOOKUP(B52,'F3D 2023'!$B$3:$B$60,'F3D 2023'!$A$3:$A$60,"-")</f>
        <v>-</v>
      </c>
      <c r="H52" s="49" t="str">
        <f>_xlfn.XLOOKUP(B52,'F3D 2022'!$B$3:$B$60,'F3D 2022'!$A$3:$A$60,"-")</f>
        <v>-</v>
      </c>
      <c r="I52" s="49" t="str">
        <f>_xlfn.XLOOKUP(B52,'F3D 2019'!$B$3:$B$60,'F3D 2019'!$A$3:$A$60,"-")</f>
        <v>-</v>
      </c>
      <c r="J52" s="49" t="str">
        <f>_xlfn.XLOOKUP(B52,'F3D 2017'!$B$3:$B$60,'F3D 2017'!$A$3:$A$60,"-")</f>
        <v>-</v>
      </c>
      <c r="K52" s="49" t="str">
        <f>_xlfn.XLOOKUP(B52,'F3D 2015'!$B$3:$B$60,'F3D 2015'!$A$3:$A$60,"-")</f>
        <v>-</v>
      </c>
      <c r="L52" s="49" t="str">
        <f>_xlfn.XLOOKUP(B52,'F3D 2013'!$B$3:$B$60,'F3D 2013'!$A$3:$A$60,"-")</f>
        <v>-</v>
      </c>
      <c r="M52" s="49" t="str">
        <f>_xlfn.XLOOKUP(B52,'F3D 2011'!$B$3:$B$60,'F3D 2011'!$A$3:$A$60,"-")</f>
        <v>-</v>
      </c>
      <c r="N52" s="49" t="str">
        <f>_xlfn.XLOOKUP(B52,'F3D 2009'!$B$3:$B$60,'F3D 2009'!$A$3:$A$60,"-")</f>
        <v>-</v>
      </c>
      <c r="O52" s="49" t="str">
        <f>_xlfn.XLOOKUP(B52,'F3D 2007'!$B$3:$B$60,'F3D 2007'!$A$3:$A$60,"-")</f>
        <v>-</v>
      </c>
      <c r="P52" s="49" t="str">
        <f>_xlfn.XLOOKUP(B52,'F3D 2005'!$B$3:$B$60,'F3D 2005'!$A$3:$A$60,"-")</f>
        <v>-</v>
      </c>
      <c r="Q52" s="49" t="str">
        <f>_xlfn.XLOOKUP(B52,'F3D 2003'!$B$3:$B$60,'F3D 2003'!$A$3:$A$60,"-")</f>
        <v>-</v>
      </c>
      <c r="R52" s="49" t="str">
        <f>_xlfn.XLOOKUP(B52,'F3D 2001'!$B$3:$B$60,'F3D 2001'!$A$3:$A$60,"-")</f>
        <v>-</v>
      </c>
      <c r="S52" s="49" t="str">
        <f>_xlfn.XLOOKUP(B52,'F3D 1999'!$B$3:$B$60,'F3D 1999'!$A$3:$A$60,"-")</f>
        <v>-</v>
      </c>
      <c r="T52" s="49" t="str">
        <f>_xlfn.XLOOKUP(B52,'F3D 1997'!$B$3:$B$56,'F3D 1997'!$A$3:$A$56,"-")</f>
        <v>-</v>
      </c>
      <c r="U52" s="49">
        <f>_xlfn.XLOOKUP(B52,'F3D 1995'!$B$3:$B$60,'F3D 1995'!$A$3:$A$60,"-")</f>
        <v>7</v>
      </c>
      <c r="V52" s="49" t="str">
        <f>_xlfn.XLOOKUP(B52,'F3D 1993'!$B$3:$B$60,'F3D 1993'!$A$3:$A$60,"-")</f>
        <v>-</v>
      </c>
      <c r="W52" s="49" t="str">
        <f>_xlfn.XLOOKUP(B52,'F3D 1991'!$B$3:$B$60,'F3D 1991'!$A$3:$A$60,"-")</f>
        <v>-</v>
      </c>
      <c r="X52" s="49">
        <f>_xlfn.XLOOKUP(B52,'F3D 1989'!$B$3:$B$60,'F3D 1989'!$A$3:$A$60,"-")</f>
        <v>6</v>
      </c>
      <c r="Y52" s="49" t="str">
        <f>_xlfn.XLOOKUP(B52,'F3D 1987'!$B$3:$B$60,'F3D 1987'!$A$3:$A$60,"-")</f>
        <v>-</v>
      </c>
      <c r="Z52" s="50" t="str">
        <f>_xlfn.XLOOKUP(B52,'F3D 1985'!$B$3:$B$60,'F3D 1985'!$A$3:$A$60,"-")</f>
        <v>-</v>
      </c>
      <c r="AB52" s="78">
        <v>50</v>
      </c>
      <c r="AC52" s="106">
        <f t="shared" si="2"/>
        <v>1.090276314589897</v>
      </c>
    </row>
    <row r="53" spans="1:29" x14ac:dyDescent="0.3">
      <c r="A53" s="40">
        <f>A52+1</f>
        <v>51</v>
      </c>
      <c r="B53" s="41" t="s">
        <v>122</v>
      </c>
      <c r="C53" s="42" t="s">
        <v>13</v>
      </c>
      <c r="D53" s="85">
        <f>MIN(_xlfn.XLOOKUP(B53,'F3D 2025'!B:B,'F3D 2025'!E:E,200),_xlfn.XLOOKUP(B53,'F3D 2023'!B:B,'F3D 2023'!E:E,200),_xlfn.XLOOKUP(B53,'F3D 2022'!B:B,'F3D 2022'!E:E,200),_xlfn.XLOOKUP(B53,'F3D 2019'!B:B,'F3D 2019'!E:E,200),_xlfn.XLOOKUP(B53,'F3D 2017'!B:B,'F3D 2017'!E:E,200),_xlfn.XLOOKUP(B53,'F3D 2015'!B:B,'F3D 2015'!E:E,200),_xlfn.XLOOKUP(B53,'F3D 2013'!B:B,'F3D 2013'!E:E,200),_xlfn.XLOOKUP(B53,'F3D 2011'!B:B,'F3D 2011'!E:E,200),_xlfn.XLOOKUP(B53,'F3D 2009'!B:B,'F3D 2009'!E:E,200),_xlfn.XLOOKUP(B53,'F3D 2007'!B:B,'F3D 2007'!E:E,200),_xlfn.XLOOKUP(B53,'F3D 2005'!B:B,'F3D 2005'!E:E,200),_xlfn.XLOOKUP(B53,'F3D 2003'!B:B,'F3D 2003'!E:E,200),_xlfn.XLOOKUP(B53,'F3D 2001'!B:B,'F3D 2001'!E:E,200),_xlfn.XLOOKUP(B53,'F3D 1999'!B:B,'F3D 1999'!E:E,200),_xlfn.XLOOKUP(B53,'F3D 1997'!B:B,'F3D 1997'!E:E,200),_xlfn.XLOOKUP(B53,'F3D 1995'!B:B,'F3D 1995'!E:E,200),_xlfn.XLOOKUP(B53,'F3D 1993'!B:B,'F3D 1993'!E:E,200),_xlfn.XLOOKUP(B53,'F3D 1991'!B:B,'F3D 1991'!E:E,200),_xlfn.XLOOKUP(B53,'F3D 1989'!B:B,'F3D 1989'!E:E,200),_xlfn.XLOOKUP(B53,'F3D 1987'!B:B,'F3D 1987'!E:E,200),_xlfn.XLOOKUP(B53,'F3D 1985'!B:B,'F3D 1985'!E:E,200))</f>
        <v>58.59</v>
      </c>
      <c r="E53" s="82">
        <f>_xlfn.XLOOKUP(F53,AB:AB,AC:AC,0)+_xlfn.XLOOKUP(G53,AB:AB,AC:AC,0)+_xlfn.XLOOKUP(H53,AB:AB,AC:AC,0)+_xlfn.XLOOKUP(I53,AB:AB,AC:AC,0)+_xlfn.XLOOKUP(J53,AB:AB,AC:AC,0)+_xlfn.XLOOKUP(K53,AB:AB,AC:AC,0)+_xlfn.XLOOKUP(L53,AB:AB,AC:AC,0)+_xlfn.XLOOKUP(M53,AB:AB,AC:AC,0)+_xlfn.XLOOKUP(N53,AB:AB,AC:AC,0)+_xlfn.XLOOKUP(O53,AB:AB,AC:AC,0)+_xlfn.XLOOKUP(P53,AB:AB,AC:AC,0)+_xlfn.XLOOKUP(Q53,AB:AB,AC:AC,0)+_xlfn.XLOOKUP(R53,AB:AB,AC:AC,0)+_xlfn.XLOOKUP(S53,AB:AB,AC:AC,0)+_xlfn.XLOOKUP(T53,AB:AB,AC:AC,0)+_xlfn.XLOOKUP(U53,AB:AB,AC:AC,0)+_xlfn.XLOOKUP(V53,AB:AB,AC:AC,0)+_xlfn.XLOOKUP(W53,AB:AB,AC:AC,0)+_xlfn.XLOOKUP(X53,AB:AB,AC:AC,0)+_xlfn.XLOOKUP(Y53,AB:AB,AC:AC,0)+_xlfn.XLOOKUP(Z53,AB:AB,AC:AC,0)</f>
        <v>88.985894323794454</v>
      </c>
      <c r="F53" s="46">
        <f>_xlfn.XLOOKUP(B53,'F3D 2025'!$B$3:$B$60,'F3D 2025'!$A$3:$A$60,"-")</f>
        <v>18</v>
      </c>
      <c r="G53" s="49">
        <f>_xlfn.XLOOKUP(B53,'F3D 2023'!$B$3:$B$60,'F3D 2023'!$A$3:$A$60,"-")</f>
        <v>19</v>
      </c>
      <c r="H53" s="49">
        <f>_xlfn.XLOOKUP(B53,'F3D 2022'!$B$3:$B$60,'F3D 2022'!$A$3:$A$60,"-")</f>
        <v>16</v>
      </c>
      <c r="I53" s="49" t="str">
        <f>_xlfn.XLOOKUP(B53,'F3D 2019'!$B$3:$B$60,'F3D 2019'!$A$3:$A$60,"-")</f>
        <v>-</v>
      </c>
      <c r="J53" s="49">
        <f>_xlfn.XLOOKUP(B53,'F3D 2017'!$B$3:$B$60,'F3D 2017'!$A$3:$A$60,"-")</f>
        <v>31</v>
      </c>
      <c r="K53" s="49">
        <f>_xlfn.XLOOKUP(B53,'F3D 2015'!$B$3:$B$60,'F3D 2015'!$A$3:$A$60,"-")</f>
        <v>19</v>
      </c>
      <c r="L53" s="49" t="str">
        <f>_xlfn.XLOOKUP(B53,'F3D 2013'!$B$3:$B$60,'F3D 2013'!$A$3:$A$60,"-")</f>
        <v>-</v>
      </c>
      <c r="M53" s="49">
        <f>_xlfn.XLOOKUP(B53,'F3D 2011'!$B$3:$B$60,'F3D 2011'!$A$3:$A$60,"-")</f>
        <v>18</v>
      </c>
      <c r="N53" s="49" t="str">
        <f>_xlfn.XLOOKUP(B53,'F3D 2009'!$B$3:$B$60,'F3D 2009'!$A$3:$A$60,"-")</f>
        <v>-</v>
      </c>
      <c r="O53" s="49" t="str">
        <f>_xlfn.XLOOKUP(B53,'F3D 2007'!$B$3:$B$60,'F3D 2007'!$A$3:$A$60,"-")</f>
        <v>-</v>
      </c>
      <c r="P53" s="49">
        <f>_xlfn.XLOOKUP(B53,'F3D 2005'!$B$3:$B$60,'F3D 2005'!$A$3:$A$60,"-")</f>
        <v>8</v>
      </c>
      <c r="Q53" s="49" t="str">
        <f>_xlfn.XLOOKUP(B53,'F3D 2003'!$B$3:$B$60,'F3D 2003'!$A$3:$A$60,"-")</f>
        <v>-</v>
      </c>
      <c r="R53" s="49" t="str">
        <f>_xlfn.XLOOKUP(B53,'F3D 2001'!$B$3:$B$60,'F3D 2001'!$A$3:$A$60,"-")</f>
        <v>-</v>
      </c>
      <c r="S53" s="49" t="str">
        <f>_xlfn.XLOOKUP(B53,'F3D 1999'!$B$3:$B$60,'F3D 1999'!$A$3:$A$60,"-")</f>
        <v>-</v>
      </c>
      <c r="T53" s="49" t="str">
        <f>_xlfn.XLOOKUP(B53,'F3D 1997'!$B$3:$B$56,'F3D 1997'!$A$3:$A$56,"-")</f>
        <v>-</v>
      </c>
      <c r="U53" s="49" t="str">
        <f>_xlfn.XLOOKUP(B53,'F3D 1995'!$B$3:$B$60,'F3D 1995'!$A$3:$A$60,"-")</f>
        <v>-</v>
      </c>
      <c r="V53" s="49" t="str">
        <f>_xlfn.XLOOKUP(B53,'F3D 1993'!$B$3:$B$60,'F3D 1993'!$A$3:$A$60,"-")</f>
        <v>-</v>
      </c>
      <c r="W53" s="49" t="str">
        <f>_xlfn.XLOOKUP(B53,'F3D 1991'!$B$3:$B$60,'F3D 1991'!$A$3:$A$60,"-")</f>
        <v>-</v>
      </c>
      <c r="X53" s="49" t="str">
        <f>_xlfn.XLOOKUP(B53,'F3D 1989'!$B$3:$B$60,'F3D 1989'!$A$3:$A$60,"-")</f>
        <v>-</v>
      </c>
      <c r="Y53" s="49" t="str">
        <f>_xlfn.XLOOKUP(B53,'F3D 1987'!$B$3:$B$60,'F3D 1987'!$A$3:$A$60,"-")</f>
        <v>-</v>
      </c>
      <c r="Z53" s="50" t="str">
        <f>_xlfn.XLOOKUP(B53,'F3D 1985'!$B$3:$B$60,'F3D 1985'!$A$3:$A$60,"-")</f>
        <v>-</v>
      </c>
      <c r="AB53" s="78">
        <v>51</v>
      </c>
      <c r="AC53" s="106">
        <f t="shared" si="2"/>
        <v>1.0782585419888766</v>
      </c>
    </row>
    <row r="54" spans="1:29" x14ac:dyDescent="0.3">
      <c r="A54" s="40">
        <f>A53+1</f>
        <v>52</v>
      </c>
      <c r="B54" s="41" t="s">
        <v>74</v>
      </c>
      <c r="C54" s="42" t="s">
        <v>7</v>
      </c>
      <c r="D54" s="85">
        <f>MIN(_xlfn.XLOOKUP(B54,'F3D 2025'!B:B,'F3D 2025'!E:E,200),_xlfn.XLOOKUP(B54,'F3D 2023'!B:B,'F3D 2023'!E:E,200),_xlfn.XLOOKUP(B54,'F3D 2022'!B:B,'F3D 2022'!E:E,200),_xlfn.XLOOKUP(B54,'F3D 2019'!B:B,'F3D 2019'!E:E,200),_xlfn.XLOOKUP(B54,'F3D 2017'!B:B,'F3D 2017'!E:E,200),_xlfn.XLOOKUP(B54,'F3D 2015'!B:B,'F3D 2015'!E:E,200),_xlfn.XLOOKUP(B54,'F3D 2013'!B:B,'F3D 2013'!E:E,200),_xlfn.XLOOKUP(B54,'F3D 2011'!B:B,'F3D 2011'!E:E,200),_xlfn.XLOOKUP(B54,'F3D 2009'!B:B,'F3D 2009'!E:E,200),_xlfn.XLOOKUP(B54,'F3D 2007'!B:B,'F3D 2007'!E:E,200),_xlfn.XLOOKUP(B54,'F3D 2005'!B:B,'F3D 2005'!E:E,200),_xlfn.XLOOKUP(B54,'F3D 2003'!B:B,'F3D 2003'!E:E,200),_xlfn.XLOOKUP(B54,'F3D 2001'!B:B,'F3D 2001'!E:E,200),_xlfn.XLOOKUP(B54,'F3D 1999'!B:B,'F3D 1999'!E:E,200),_xlfn.XLOOKUP(B54,'F3D 1997'!B:B,'F3D 1997'!E:E,200),_xlfn.XLOOKUP(B54,'F3D 1995'!B:B,'F3D 1995'!E:E,200),_xlfn.XLOOKUP(B54,'F3D 1993'!B:B,'F3D 1993'!E:E,200),_xlfn.XLOOKUP(B54,'F3D 1991'!B:B,'F3D 1991'!E:E,200),_xlfn.XLOOKUP(B54,'F3D 1989'!B:B,'F3D 1989'!E:E,200),_xlfn.XLOOKUP(B54,'F3D 1987'!B:B,'F3D 1987'!E:E,200),_xlfn.XLOOKUP(B54,'F3D 1985'!B:B,'F3D 1985'!E:E,200))</f>
        <v>56.57</v>
      </c>
      <c r="E54" s="82">
        <f>_xlfn.XLOOKUP(F54,AB:AB,AC:AC,0)+_xlfn.XLOOKUP(G54,AB:AB,AC:AC,0)+_xlfn.XLOOKUP(H54,AB:AB,AC:AC,0)+_xlfn.XLOOKUP(I54,AB:AB,AC:AC,0)+_xlfn.XLOOKUP(J54,AB:AB,AC:AC,0)+_xlfn.XLOOKUP(K54,AB:AB,AC:AC,0)+_xlfn.XLOOKUP(L54,AB:AB,AC:AC,0)+_xlfn.XLOOKUP(M54,AB:AB,AC:AC,0)+_xlfn.XLOOKUP(N54,AB:AB,AC:AC,0)+_xlfn.XLOOKUP(O54,AB:AB,AC:AC,0)+_xlfn.XLOOKUP(P54,AB:AB,AC:AC,0)+_xlfn.XLOOKUP(Q54,AB:AB,AC:AC,0)+_xlfn.XLOOKUP(R54,AB:AB,AC:AC,0)+_xlfn.XLOOKUP(S54,AB:AB,AC:AC,0)+_xlfn.XLOOKUP(T54,AB:AB,AC:AC,0)+_xlfn.XLOOKUP(U54,AB:AB,AC:AC,0)+_xlfn.XLOOKUP(V54,AB:AB,AC:AC,0)+_xlfn.XLOOKUP(W54,AB:AB,AC:AC,0)+_xlfn.XLOOKUP(X54,AB:AB,AC:AC,0)+_xlfn.XLOOKUP(Y54,AB:AB,AC:AC,0)+_xlfn.XLOOKUP(Z54,AB:AB,AC:AC,0)</f>
        <v>87.528104604845808</v>
      </c>
      <c r="F54" s="46" t="str">
        <f>_xlfn.XLOOKUP(B54,'F3D 2025'!$B$3:$B$60,'F3D 2025'!$A$3:$A$60,"-")</f>
        <v>-</v>
      </c>
      <c r="G54" s="49">
        <f>_xlfn.XLOOKUP(B54,'F3D 2023'!$B$3:$B$60,'F3D 2023'!$A$3:$A$60,"-")</f>
        <v>14</v>
      </c>
      <c r="H54" s="49" t="str">
        <f>_xlfn.XLOOKUP(B54,'F3D 2022'!$B$3:$B$60,'F3D 2022'!$A$3:$A$60,"-")</f>
        <v>-</v>
      </c>
      <c r="I54" s="49">
        <f>_xlfn.XLOOKUP(B54,'F3D 2019'!$B$3:$B$60,'F3D 2019'!$A$3:$A$60,"-")</f>
        <v>9</v>
      </c>
      <c r="J54" s="49">
        <f>_xlfn.XLOOKUP(B54,'F3D 2017'!$B$3:$B$60,'F3D 2017'!$A$3:$A$60,"-")</f>
        <v>9</v>
      </c>
      <c r="K54" s="49">
        <f>_xlfn.XLOOKUP(B54,'F3D 2015'!$B$3:$B$60,'F3D 2015'!$A$3:$A$60,"-")</f>
        <v>22</v>
      </c>
      <c r="L54" s="49" t="str">
        <f>_xlfn.XLOOKUP(B54,'F3D 2013'!$B$3:$B$60,'F3D 2013'!$A$3:$A$60,"-")</f>
        <v>-</v>
      </c>
      <c r="M54" s="49" t="str">
        <f>_xlfn.XLOOKUP(B54,'F3D 2011'!$B$3:$B$60,'F3D 2011'!$A$3:$A$60,"-")</f>
        <v>-</v>
      </c>
      <c r="N54" s="49" t="str">
        <f>_xlfn.XLOOKUP(B54,'F3D 2009'!$B$3:$B$60,'F3D 2009'!$A$3:$A$60,"-")</f>
        <v>-</v>
      </c>
      <c r="O54" s="49" t="str">
        <f>_xlfn.XLOOKUP(B54,'F3D 2007'!$B$3:$B$60,'F3D 2007'!$A$3:$A$60,"-")</f>
        <v>-</v>
      </c>
      <c r="P54" s="49" t="str">
        <f>_xlfn.XLOOKUP(B54,'F3D 2005'!$B$3:$B$60,'F3D 2005'!$A$3:$A$60,"-")</f>
        <v>-</v>
      </c>
      <c r="Q54" s="49" t="str">
        <f>_xlfn.XLOOKUP(B54,'F3D 2003'!$B$3:$B$60,'F3D 2003'!$A$3:$A$60,"-")</f>
        <v>-</v>
      </c>
      <c r="R54" s="49" t="str">
        <f>_xlfn.XLOOKUP(B54,'F3D 2001'!$B$3:$B$60,'F3D 2001'!$A$3:$A$60,"-")</f>
        <v>-</v>
      </c>
      <c r="S54" s="49" t="str">
        <f>_xlfn.XLOOKUP(B54,'F3D 1999'!$B$3:$B$60,'F3D 1999'!$A$3:$A$60,"-")</f>
        <v>-</v>
      </c>
      <c r="T54" s="49" t="str">
        <f>_xlfn.XLOOKUP(B54,'F3D 1997'!$B$3:$B$56,'F3D 1997'!$A$3:$A$56,"-")</f>
        <v>-</v>
      </c>
      <c r="U54" s="49" t="str">
        <f>_xlfn.XLOOKUP(B54,'F3D 1995'!$B$3:$B$60,'F3D 1995'!$A$3:$A$60,"-")</f>
        <v>-</v>
      </c>
      <c r="V54" s="49" t="str">
        <f>_xlfn.XLOOKUP(B54,'F3D 1993'!$B$3:$B$60,'F3D 1993'!$A$3:$A$60,"-")</f>
        <v>-</v>
      </c>
      <c r="W54" s="49" t="str">
        <f>_xlfn.XLOOKUP(B54,'F3D 1991'!$B$3:$B$60,'F3D 1991'!$A$3:$A$60,"-")</f>
        <v>-</v>
      </c>
      <c r="X54" s="49" t="str">
        <f>_xlfn.XLOOKUP(B54,'F3D 1989'!$B$3:$B$60,'F3D 1989'!$A$3:$A$60,"-")</f>
        <v>-</v>
      </c>
      <c r="Y54" s="49" t="str">
        <f>_xlfn.XLOOKUP(B54,'F3D 1987'!$B$3:$B$60,'F3D 1987'!$A$3:$A$60,"-")</f>
        <v>-</v>
      </c>
      <c r="Z54" s="50" t="str">
        <f>_xlfn.XLOOKUP(B54,'F3D 1985'!$B$3:$B$60,'F3D 1985'!$A$3:$A$60,"-")</f>
        <v>-</v>
      </c>
      <c r="AB54" s="78">
        <v>52</v>
      </c>
      <c r="AC54" s="106">
        <f t="shared" si="2"/>
        <v>1.0678406005168288</v>
      </c>
    </row>
    <row r="55" spans="1:29" x14ac:dyDescent="0.3">
      <c r="A55" s="40">
        <f>A54+1</f>
        <v>53</v>
      </c>
      <c r="B55" s="41" t="s">
        <v>60</v>
      </c>
      <c r="C55" s="42" t="s">
        <v>6</v>
      </c>
      <c r="D55" s="85">
        <f>MIN(_xlfn.XLOOKUP(B55,'F3D 2025'!B:B,'F3D 2025'!E:E,200),_xlfn.XLOOKUP(B55,'F3D 2023'!B:B,'F3D 2023'!E:E,200),_xlfn.XLOOKUP(B55,'F3D 2022'!B:B,'F3D 2022'!E:E,200),_xlfn.XLOOKUP(B55,'F3D 2019'!B:B,'F3D 2019'!E:E,200),_xlfn.XLOOKUP(B55,'F3D 2017'!B:B,'F3D 2017'!E:E,200),_xlfn.XLOOKUP(B55,'F3D 2015'!B:B,'F3D 2015'!E:E,200),_xlfn.XLOOKUP(B55,'F3D 2013'!B:B,'F3D 2013'!E:E,200),_xlfn.XLOOKUP(B55,'F3D 2011'!B:B,'F3D 2011'!E:E,200),_xlfn.XLOOKUP(B55,'F3D 2009'!B:B,'F3D 2009'!E:E,200),_xlfn.XLOOKUP(B55,'F3D 2007'!B:B,'F3D 2007'!E:E,200),_xlfn.XLOOKUP(B55,'F3D 2005'!B:B,'F3D 2005'!E:E,200),_xlfn.XLOOKUP(B55,'F3D 2003'!B:B,'F3D 2003'!E:E,200),_xlfn.XLOOKUP(B55,'F3D 2001'!B:B,'F3D 2001'!E:E,200),_xlfn.XLOOKUP(B55,'F3D 1999'!B:B,'F3D 1999'!E:E,200),_xlfn.XLOOKUP(B55,'F3D 1997'!B:B,'F3D 1997'!E:E,200),_xlfn.XLOOKUP(B55,'F3D 1995'!B:B,'F3D 1995'!E:E,200),_xlfn.XLOOKUP(B55,'F3D 1993'!B:B,'F3D 1993'!E:E,200),_xlfn.XLOOKUP(B55,'F3D 1991'!B:B,'F3D 1991'!E:E,200),_xlfn.XLOOKUP(B55,'F3D 1989'!B:B,'F3D 1989'!E:E,200),_xlfn.XLOOKUP(B55,'F3D 1987'!B:B,'F3D 1987'!E:E,200),_xlfn.XLOOKUP(B55,'F3D 1985'!B:B,'F3D 1985'!E:E,200))</f>
        <v>60.29</v>
      </c>
      <c r="E55" s="82">
        <f>_xlfn.XLOOKUP(F55,AB:AB,AC:AC,0)+_xlfn.XLOOKUP(G55,AB:AB,AC:AC,0)+_xlfn.XLOOKUP(H55,AB:AB,AC:AC,0)+_xlfn.XLOOKUP(I55,AB:AB,AC:AC,0)+_xlfn.XLOOKUP(J55,AB:AB,AC:AC,0)+_xlfn.XLOOKUP(K55,AB:AB,AC:AC,0)+_xlfn.XLOOKUP(L55,AB:AB,AC:AC,0)+_xlfn.XLOOKUP(M55,AB:AB,AC:AC,0)+_xlfn.XLOOKUP(N55,AB:AB,AC:AC,0)+_xlfn.XLOOKUP(O55,AB:AB,AC:AC,0)+_xlfn.XLOOKUP(P55,AB:AB,AC:AC,0)+_xlfn.XLOOKUP(Q55,AB:AB,AC:AC,0)+_xlfn.XLOOKUP(R55,AB:AB,AC:AC,0)+_xlfn.XLOOKUP(S55,AB:AB,AC:AC,0)+_xlfn.XLOOKUP(T55,AB:AB,AC:AC,0)+_xlfn.XLOOKUP(U55,AB:AB,AC:AC,0)+_xlfn.XLOOKUP(V55,AB:AB,AC:AC,0)+_xlfn.XLOOKUP(W55,AB:AB,AC:AC,0)+_xlfn.XLOOKUP(X55,AB:AB,AC:AC,0)+_xlfn.XLOOKUP(Y55,AB:AB,AC:AC,0)+_xlfn.XLOOKUP(Z55,AB:AB,AC:AC,0)</f>
        <v>86.820912075267984</v>
      </c>
      <c r="F55" s="46" t="str">
        <f>_xlfn.XLOOKUP(B55,'F3D 2025'!$B$3:$B$60,'F3D 2025'!$A$3:$A$60,"-")</f>
        <v>-</v>
      </c>
      <c r="G55" s="49" t="str">
        <f>_xlfn.XLOOKUP(B55,'F3D 2023'!$B$3:$B$60,'F3D 2023'!$A$3:$A$60,"-")</f>
        <v>-</v>
      </c>
      <c r="H55" s="49" t="str">
        <f>_xlfn.XLOOKUP(B55,'F3D 2022'!$B$3:$B$60,'F3D 2022'!$A$3:$A$60,"-")</f>
        <v>-</v>
      </c>
      <c r="I55" s="49" t="str">
        <f>_xlfn.XLOOKUP(B55,'F3D 2019'!$B$3:$B$60,'F3D 2019'!$A$3:$A$60,"-")</f>
        <v>-</v>
      </c>
      <c r="J55" s="49" t="str">
        <f>_xlfn.XLOOKUP(B55,'F3D 2017'!$B$3:$B$60,'F3D 2017'!$A$3:$A$60,"-")</f>
        <v>-</v>
      </c>
      <c r="K55" s="49" t="str">
        <f>_xlfn.XLOOKUP(B55,'F3D 2015'!$B$3:$B$60,'F3D 2015'!$A$3:$A$60,"-")</f>
        <v>-</v>
      </c>
      <c r="L55" s="49" t="str">
        <f>_xlfn.XLOOKUP(B55,'F3D 2013'!$B$3:$B$60,'F3D 2013'!$A$3:$A$60,"-")</f>
        <v>-</v>
      </c>
      <c r="M55" s="49" t="str">
        <f>_xlfn.XLOOKUP(B55,'F3D 2011'!$B$3:$B$60,'F3D 2011'!$A$3:$A$60,"-")</f>
        <v>-</v>
      </c>
      <c r="N55" s="49" t="str">
        <f>_xlfn.XLOOKUP(B55,'F3D 2009'!$B$3:$B$60,'F3D 2009'!$A$3:$A$60,"-")</f>
        <v>-</v>
      </c>
      <c r="O55" s="49" t="str">
        <f>_xlfn.XLOOKUP(B55,'F3D 2007'!$B$3:$B$60,'F3D 2007'!$A$3:$A$60,"-")</f>
        <v>-</v>
      </c>
      <c r="P55" s="49" t="str">
        <f>_xlfn.XLOOKUP(B55,'F3D 2005'!$B$3:$B$60,'F3D 2005'!$A$3:$A$60,"-")</f>
        <v>-</v>
      </c>
      <c r="Q55" s="49" t="str">
        <f>_xlfn.XLOOKUP(B55,'F3D 2003'!$B$3:$B$60,'F3D 2003'!$A$3:$A$60,"-")</f>
        <v>-</v>
      </c>
      <c r="R55" s="49">
        <f>_xlfn.XLOOKUP(B55,'F3D 2001'!$B$3:$B$60,'F3D 2001'!$A$3:$A$60,"-")</f>
        <v>2</v>
      </c>
      <c r="S55" s="49" t="str">
        <f>_xlfn.XLOOKUP(B55,'F3D 1999'!$B$3:$B$60,'F3D 1999'!$A$3:$A$60,"-")</f>
        <v>-</v>
      </c>
      <c r="T55" s="49" t="str">
        <f>_xlfn.XLOOKUP(B55,'F3D 1997'!$B$3:$B$56,'F3D 1997'!$A$3:$A$56,"-")</f>
        <v>-</v>
      </c>
      <c r="U55" s="49" t="str">
        <f>_xlfn.XLOOKUP(B55,'F3D 1995'!$B$3:$B$60,'F3D 1995'!$A$3:$A$60,"-")</f>
        <v>-</v>
      </c>
      <c r="V55" s="49" t="str">
        <f>_xlfn.XLOOKUP(B55,'F3D 1993'!$B$3:$B$60,'F3D 1993'!$A$3:$A$60,"-")</f>
        <v>-</v>
      </c>
      <c r="W55" s="49" t="str">
        <f>_xlfn.XLOOKUP(B55,'F3D 1991'!$B$3:$B$60,'F3D 1991'!$A$3:$A$60,"-")</f>
        <v>-</v>
      </c>
      <c r="X55" s="49" t="str">
        <f>_xlfn.XLOOKUP(B55,'F3D 1989'!$B$3:$B$60,'F3D 1989'!$A$3:$A$60,"-")</f>
        <v>-</v>
      </c>
      <c r="Y55" s="49" t="str">
        <f>_xlfn.XLOOKUP(B55,'F3D 1987'!$B$3:$B$60,'F3D 1987'!$A$3:$A$60,"-")</f>
        <v>-</v>
      </c>
      <c r="Z55" s="50" t="str">
        <f>_xlfn.XLOOKUP(B55,'F3D 1985'!$B$3:$B$60,'F3D 1985'!$A$3:$A$60,"-")</f>
        <v>-</v>
      </c>
      <c r="AB55" s="78">
        <v>53</v>
      </c>
      <c r="AC55" s="106">
        <f t="shared" si="2"/>
        <v>1.0588095172938197</v>
      </c>
    </row>
    <row r="56" spans="1:29" x14ac:dyDescent="0.3">
      <c r="A56" s="40">
        <f>A55+1</f>
        <v>54</v>
      </c>
      <c r="B56" s="41" t="s">
        <v>125</v>
      </c>
      <c r="C56" s="42" t="s">
        <v>9</v>
      </c>
      <c r="D56" s="85">
        <f>MIN(_xlfn.XLOOKUP(B56,'F3D 2025'!B:B,'F3D 2025'!E:E,200),_xlfn.XLOOKUP(B56,'F3D 2023'!B:B,'F3D 2023'!E:E,200),_xlfn.XLOOKUP(B56,'F3D 2022'!B:B,'F3D 2022'!E:E,200),_xlfn.XLOOKUP(B56,'F3D 2019'!B:B,'F3D 2019'!E:E,200),_xlfn.XLOOKUP(B56,'F3D 2017'!B:B,'F3D 2017'!E:E,200),_xlfn.XLOOKUP(B56,'F3D 2015'!B:B,'F3D 2015'!E:E,200),_xlfn.XLOOKUP(B56,'F3D 2013'!B:B,'F3D 2013'!E:E,200),_xlfn.XLOOKUP(B56,'F3D 2011'!B:B,'F3D 2011'!E:E,200),_xlfn.XLOOKUP(B56,'F3D 2009'!B:B,'F3D 2009'!E:E,200),_xlfn.XLOOKUP(B56,'F3D 2007'!B:B,'F3D 2007'!E:E,200),_xlfn.XLOOKUP(B56,'F3D 2005'!B:B,'F3D 2005'!E:E,200),_xlfn.XLOOKUP(B56,'F3D 2003'!B:B,'F3D 2003'!E:E,200),_xlfn.XLOOKUP(B56,'F3D 2001'!B:B,'F3D 2001'!E:E,200),_xlfn.XLOOKUP(B56,'F3D 1999'!B:B,'F3D 1999'!E:E,200),_xlfn.XLOOKUP(B56,'F3D 1997'!B:B,'F3D 1997'!E:E,200),_xlfn.XLOOKUP(B56,'F3D 1995'!B:B,'F3D 1995'!E:E,200),_xlfn.XLOOKUP(B56,'F3D 1993'!B:B,'F3D 1993'!E:E,200),_xlfn.XLOOKUP(B56,'F3D 1991'!B:B,'F3D 1991'!E:E,200),_xlfn.XLOOKUP(B56,'F3D 1989'!B:B,'F3D 1989'!E:E,200),_xlfn.XLOOKUP(B56,'F3D 1987'!B:B,'F3D 1987'!E:E,200),_xlfn.XLOOKUP(B56,'F3D 1985'!B:B,'F3D 1985'!E:E,200))</f>
        <v>58.91</v>
      </c>
      <c r="E56" s="82">
        <f>_xlfn.XLOOKUP(F56,AB:AB,AC:AC,0)+_xlfn.XLOOKUP(G56,AB:AB,AC:AC,0)+_xlfn.XLOOKUP(H56,AB:AB,AC:AC,0)+_xlfn.XLOOKUP(I56,AB:AB,AC:AC,0)+_xlfn.XLOOKUP(J56,AB:AB,AC:AC,0)+_xlfn.XLOOKUP(K56,AB:AB,AC:AC,0)+_xlfn.XLOOKUP(L56,AB:AB,AC:AC,0)+_xlfn.XLOOKUP(M56,AB:AB,AC:AC,0)+_xlfn.XLOOKUP(N56,AB:AB,AC:AC,0)+_xlfn.XLOOKUP(O56,AB:AB,AC:AC,0)+_xlfn.XLOOKUP(P56,AB:AB,AC:AC,0)+_xlfn.XLOOKUP(Q56,AB:AB,AC:AC,0)+_xlfn.XLOOKUP(R56,AB:AB,AC:AC,0)+_xlfn.XLOOKUP(S56,AB:AB,AC:AC,0)+_xlfn.XLOOKUP(T56,AB:AB,AC:AC,0)+_xlfn.XLOOKUP(U56,AB:AB,AC:AC,0)+_xlfn.XLOOKUP(V56,AB:AB,AC:AC,0)+_xlfn.XLOOKUP(W56,AB:AB,AC:AC,0)+_xlfn.XLOOKUP(X56,AB:AB,AC:AC,0)+_xlfn.XLOOKUP(Y56,AB:AB,AC:AC,0)+_xlfn.XLOOKUP(Z56,AB:AB,AC:AC,0)</f>
        <v>86.136432002016676</v>
      </c>
      <c r="F56" s="46" t="str">
        <f>_xlfn.XLOOKUP(B56,'F3D 2025'!$B$3:$B$60,'F3D 2025'!$A$3:$A$60,"-")</f>
        <v>-</v>
      </c>
      <c r="G56" s="49" t="str">
        <f>_xlfn.XLOOKUP(B56,'F3D 2023'!$B$3:$B$60,'F3D 2023'!$A$3:$A$60,"-")</f>
        <v>-</v>
      </c>
      <c r="H56" s="49">
        <f>_xlfn.XLOOKUP(B56,'F3D 2022'!$B$3:$B$60,'F3D 2022'!$A$3:$A$60,"-")</f>
        <v>14</v>
      </c>
      <c r="I56" s="49">
        <f>_xlfn.XLOOKUP(B56,'F3D 2019'!$B$3:$B$60,'F3D 2019'!$A$3:$A$60,"-")</f>
        <v>16</v>
      </c>
      <c r="J56" s="49">
        <f>_xlfn.XLOOKUP(B56,'F3D 2017'!$B$3:$B$60,'F3D 2017'!$A$3:$A$60,"-")</f>
        <v>18</v>
      </c>
      <c r="K56" s="49" t="str">
        <f>_xlfn.XLOOKUP(B56,'F3D 2015'!$B$3:$B$60,'F3D 2015'!$A$3:$A$60,"-")</f>
        <v>-</v>
      </c>
      <c r="L56" s="49">
        <f>_xlfn.XLOOKUP(B56,'F3D 2013'!$B$3:$B$60,'F3D 2013'!$A$3:$A$60,"-")</f>
        <v>26</v>
      </c>
      <c r="M56" s="49">
        <f>_xlfn.XLOOKUP(B56,'F3D 2011'!$B$3:$B$60,'F3D 2011'!$A$3:$A$60,"-")</f>
        <v>11</v>
      </c>
      <c r="N56" s="49">
        <f>_xlfn.XLOOKUP(B56,'F3D 2009'!$B$3:$B$60,'F3D 2009'!$A$3:$A$60,"-")</f>
        <v>13</v>
      </c>
      <c r="O56" s="49" t="str">
        <f>_xlfn.XLOOKUP(B56,'F3D 2007'!$B$3:$B$60,'F3D 2007'!$A$3:$A$60,"-")</f>
        <v>-</v>
      </c>
      <c r="P56" s="49" t="str">
        <f>_xlfn.XLOOKUP(B56,'F3D 2005'!$B$3:$B$60,'F3D 2005'!$A$3:$A$60,"-")</f>
        <v>-</v>
      </c>
      <c r="Q56" s="49" t="str">
        <f>_xlfn.XLOOKUP(B56,'F3D 2003'!$B$3:$B$60,'F3D 2003'!$A$3:$A$60,"-")</f>
        <v>-</v>
      </c>
      <c r="R56" s="49" t="str">
        <f>_xlfn.XLOOKUP(B56,'F3D 2001'!$B$3:$B$60,'F3D 2001'!$A$3:$A$60,"-")</f>
        <v>-</v>
      </c>
      <c r="S56" s="49" t="str">
        <f>_xlfn.XLOOKUP(B56,'F3D 1999'!$B$3:$B$60,'F3D 1999'!$A$3:$A$60,"-")</f>
        <v>-</v>
      </c>
      <c r="T56" s="49" t="str">
        <f>_xlfn.XLOOKUP(B56,'F3D 1997'!$B$3:$B$56,'F3D 1997'!$A$3:$A$56,"-")</f>
        <v>-</v>
      </c>
      <c r="U56" s="49" t="str">
        <f>_xlfn.XLOOKUP(B56,'F3D 1995'!$B$3:$B$60,'F3D 1995'!$A$3:$A$60,"-")</f>
        <v>-</v>
      </c>
      <c r="V56" s="49" t="str">
        <f>_xlfn.XLOOKUP(B56,'F3D 1993'!$B$3:$B$60,'F3D 1993'!$A$3:$A$60,"-")</f>
        <v>-</v>
      </c>
      <c r="W56" s="49" t="str">
        <f>_xlfn.XLOOKUP(B56,'F3D 1991'!$B$3:$B$60,'F3D 1991'!$A$3:$A$60,"-")</f>
        <v>-</v>
      </c>
      <c r="X56" s="49" t="str">
        <f>_xlfn.XLOOKUP(B56,'F3D 1989'!$B$3:$B$60,'F3D 1989'!$A$3:$A$60,"-")</f>
        <v>-</v>
      </c>
      <c r="Y56" s="49" t="str">
        <f>_xlfn.XLOOKUP(B56,'F3D 1987'!$B$3:$B$60,'F3D 1987'!$A$3:$A$60,"-")</f>
        <v>-</v>
      </c>
      <c r="Z56" s="50" t="str">
        <f>_xlfn.XLOOKUP(B56,'F3D 1985'!$B$3:$B$60,'F3D 1985'!$A$3:$A$60,"-")</f>
        <v>-</v>
      </c>
      <c r="AB56" s="78">
        <v>54</v>
      </c>
      <c r="AC56" s="106">
        <f t="shared" si="2"/>
        <v>1.0509806708369884</v>
      </c>
    </row>
    <row r="57" spans="1:29" x14ac:dyDescent="0.3">
      <c r="A57" s="40">
        <f>A56+1</f>
        <v>55</v>
      </c>
      <c r="B57" s="41" t="s">
        <v>302</v>
      </c>
      <c r="C57" s="42" t="s">
        <v>7</v>
      </c>
      <c r="D57" s="85">
        <f>MIN(_xlfn.XLOOKUP(B57,'F3D 2025'!B:B,'F3D 2025'!E:E,200),_xlfn.XLOOKUP(B57,'F3D 2023'!B:B,'F3D 2023'!E:E,200),_xlfn.XLOOKUP(B57,'F3D 2022'!B:B,'F3D 2022'!E:E,200),_xlfn.XLOOKUP(B57,'F3D 2019'!B:B,'F3D 2019'!E:E,200),_xlfn.XLOOKUP(B57,'F3D 2017'!B:B,'F3D 2017'!E:E,200),_xlfn.XLOOKUP(B57,'F3D 2015'!B:B,'F3D 2015'!E:E,200),_xlfn.XLOOKUP(B57,'F3D 2013'!B:B,'F3D 2013'!E:E,200),_xlfn.XLOOKUP(B57,'F3D 2011'!B:B,'F3D 2011'!E:E,200),_xlfn.XLOOKUP(B57,'F3D 2009'!B:B,'F3D 2009'!E:E,200),_xlfn.XLOOKUP(B57,'F3D 2007'!B:B,'F3D 2007'!E:E,200),_xlfn.XLOOKUP(B57,'F3D 2005'!B:B,'F3D 2005'!E:E,200),_xlfn.XLOOKUP(B57,'F3D 2003'!B:B,'F3D 2003'!E:E,200),_xlfn.XLOOKUP(B57,'F3D 2001'!B:B,'F3D 2001'!E:E,200),_xlfn.XLOOKUP(B57,'F3D 1999'!B:B,'F3D 1999'!E:E,200),_xlfn.XLOOKUP(B57,'F3D 1997'!B:B,'F3D 1997'!E:E,200),_xlfn.XLOOKUP(B57,'F3D 1995'!B:B,'F3D 1995'!E:E,200),_xlfn.XLOOKUP(B57,'F3D 1993'!B:B,'F3D 1993'!E:E,200),_xlfn.XLOOKUP(B57,'F3D 1991'!B:B,'F3D 1991'!E:E,200),_xlfn.XLOOKUP(B57,'F3D 1989'!B:B,'F3D 1989'!E:E,200),_xlfn.XLOOKUP(B57,'F3D 1987'!B:B,'F3D 1987'!E:E,200),_xlfn.XLOOKUP(B57,'F3D 1985'!B:B,'F3D 1985'!E:E,200))</f>
        <v>62.28</v>
      </c>
      <c r="E57" s="82">
        <f>_xlfn.XLOOKUP(F57,AB:AB,AC:AC,0)+_xlfn.XLOOKUP(G57,AB:AB,AC:AC,0)+_xlfn.XLOOKUP(H57,AB:AB,AC:AC,0)+_xlfn.XLOOKUP(I57,AB:AB,AC:AC,0)+_xlfn.XLOOKUP(J57,AB:AB,AC:AC,0)+_xlfn.XLOOKUP(K57,AB:AB,AC:AC,0)+_xlfn.XLOOKUP(L57,AB:AB,AC:AC,0)+_xlfn.XLOOKUP(M57,AB:AB,AC:AC,0)+_xlfn.XLOOKUP(N57,AB:AB,AC:AC,0)+_xlfn.XLOOKUP(O57,AB:AB,AC:AC,0)+_xlfn.XLOOKUP(P57,AB:AB,AC:AC,0)+_xlfn.XLOOKUP(Q57,AB:AB,AC:AC,0)+_xlfn.XLOOKUP(R57,AB:AB,AC:AC,0)+_xlfn.XLOOKUP(S57,AB:AB,AC:AC,0)+_xlfn.XLOOKUP(T57,AB:AB,AC:AC,0)+_xlfn.XLOOKUP(U57,AB:AB,AC:AC,0)+_xlfn.XLOOKUP(V57,AB:AB,AC:AC,0)+_xlfn.XLOOKUP(W57,AB:AB,AC:AC,0)+_xlfn.XLOOKUP(X57,AB:AB,AC:AC,0)+_xlfn.XLOOKUP(Y57,AB:AB,AC:AC,0)+_xlfn.XLOOKUP(Z57,AB:AB,AC:AC,0)</f>
        <v>84.321605598221794</v>
      </c>
      <c r="F57" s="46" t="str">
        <f>_xlfn.XLOOKUP(B57,'F3D 2025'!$B$3:$B$60,'F3D 2025'!$A$3:$A$60,"-")</f>
        <v>-</v>
      </c>
      <c r="G57" s="49" t="str">
        <f>_xlfn.XLOOKUP(B57,'F3D 2023'!$B$3:$B$60,'F3D 2023'!$A$3:$A$60,"-")</f>
        <v>-</v>
      </c>
      <c r="H57" s="49" t="str">
        <f>_xlfn.XLOOKUP(B57,'F3D 2022'!$B$3:$B$60,'F3D 2022'!$A$3:$A$60,"-")</f>
        <v>-</v>
      </c>
      <c r="I57" s="49" t="str">
        <f>_xlfn.XLOOKUP(B57,'F3D 2019'!$B$3:$B$60,'F3D 2019'!$A$3:$A$60,"-")</f>
        <v>-</v>
      </c>
      <c r="J57" s="49" t="str">
        <f>_xlfn.XLOOKUP(B57,'F3D 2017'!$B$3:$B$60,'F3D 2017'!$A$3:$A$60,"-")</f>
        <v>-</v>
      </c>
      <c r="K57" s="49" t="str">
        <f>_xlfn.XLOOKUP(B57,'F3D 2015'!$B$3:$B$60,'F3D 2015'!$A$3:$A$60,"-")</f>
        <v>-</v>
      </c>
      <c r="L57" s="49" t="str">
        <f>_xlfn.XLOOKUP(B57,'F3D 2013'!$B$3:$B$60,'F3D 2013'!$A$3:$A$60,"-")</f>
        <v>-</v>
      </c>
      <c r="M57" s="49" t="str">
        <f>_xlfn.XLOOKUP(B57,'F3D 2011'!$B$3:$B$60,'F3D 2011'!$A$3:$A$60,"-")</f>
        <v>-</v>
      </c>
      <c r="N57" s="49" t="str">
        <f>_xlfn.XLOOKUP(B57,'F3D 2009'!$B$3:$B$60,'F3D 2009'!$A$3:$A$60,"-")</f>
        <v>-</v>
      </c>
      <c r="O57" s="49" t="str">
        <f>_xlfn.XLOOKUP(B57,'F3D 2007'!$B$3:$B$60,'F3D 2007'!$A$3:$A$60,"-")</f>
        <v>-</v>
      </c>
      <c r="P57" s="49" t="str">
        <f>_xlfn.XLOOKUP(B57,'F3D 2005'!$B$3:$B$60,'F3D 2005'!$A$3:$A$60,"-")</f>
        <v>-</v>
      </c>
      <c r="Q57" s="49" t="str">
        <f>_xlfn.XLOOKUP(B57,'F3D 2003'!$B$3:$B$60,'F3D 2003'!$A$3:$A$60,"-")</f>
        <v>-</v>
      </c>
      <c r="R57" s="49">
        <f>_xlfn.XLOOKUP(B57,'F3D 2001'!$B$3:$B$60,'F3D 2001'!$A$3:$A$60,"-")</f>
        <v>4</v>
      </c>
      <c r="S57" s="49" t="str">
        <f>_xlfn.XLOOKUP(B57,'F3D 1999'!$B$3:$B$60,'F3D 1999'!$A$3:$A$60,"-")</f>
        <v>-</v>
      </c>
      <c r="T57" s="49" t="str">
        <f>_xlfn.XLOOKUP(B57,'F3D 1997'!$B$3:$B$56,'F3D 1997'!$A$3:$A$56,"-")</f>
        <v>-</v>
      </c>
      <c r="U57" s="49" t="str">
        <f>_xlfn.XLOOKUP(B57,'F3D 1995'!$B$3:$B$60,'F3D 1995'!$A$3:$A$60,"-")</f>
        <v>-</v>
      </c>
      <c r="V57" s="49" t="str">
        <f>_xlfn.XLOOKUP(B57,'F3D 1993'!$B$3:$B$60,'F3D 1993'!$A$3:$A$60,"-")</f>
        <v>-</v>
      </c>
      <c r="W57" s="49" t="str">
        <f>_xlfn.XLOOKUP(B57,'F3D 1991'!$B$3:$B$60,'F3D 1991'!$A$3:$A$60,"-")</f>
        <v>-</v>
      </c>
      <c r="X57" s="49" t="str">
        <f>_xlfn.XLOOKUP(B57,'F3D 1989'!$B$3:$B$60,'F3D 1989'!$A$3:$A$60,"-")</f>
        <v>-</v>
      </c>
      <c r="Y57" s="49">
        <f>_xlfn.XLOOKUP(B57,'F3D 1987'!$B$3:$B$60,'F3D 1987'!$A$3:$A$60,"-")</f>
        <v>13</v>
      </c>
      <c r="Z57" s="50" t="str">
        <f>_xlfn.XLOOKUP(B57,'F3D 1985'!$B$3:$B$60,'F3D 1985'!$A$3:$A$60,"-")</f>
        <v>-</v>
      </c>
      <c r="AB57" s="78">
        <v>55</v>
      </c>
      <c r="AC57" s="106">
        <f t="shared" si="2"/>
        <v>1.0441940168630237</v>
      </c>
    </row>
    <row r="58" spans="1:29" x14ac:dyDescent="0.3">
      <c r="A58" s="40">
        <f>A57+1</f>
        <v>56</v>
      </c>
      <c r="B58" s="41" t="s">
        <v>140</v>
      </c>
      <c r="C58" s="42" t="s">
        <v>9</v>
      </c>
      <c r="D58" s="85">
        <f>MIN(_xlfn.XLOOKUP(B58,'F3D 2025'!B:B,'F3D 2025'!E:E,200),_xlfn.XLOOKUP(B58,'F3D 2023'!B:B,'F3D 2023'!E:E,200),_xlfn.XLOOKUP(B58,'F3D 2022'!B:B,'F3D 2022'!E:E,200),_xlfn.XLOOKUP(B58,'F3D 2019'!B:B,'F3D 2019'!E:E,200),_xlfn.XLOOKUP(B58,'F3D 2017'!B:B,'F3D 2017'!E:E,200),_xlfn.XLOOKUP(B58,'F3D 2015'!B:B,'F3D 2015'!E:E,200),_xlfn.XLOOKUP(B58,'F3D 2013'!B:B,'F3D 2013'!E:E,200),_xlfn.XLOOKUP(B58,'F3D 2011'!B:B,'F3D 2011'!E:E,200),_xlfn.XLOOKUP(B58,'F3D 2009'!B:B,'F3D 2009'!E:E,200),_xlfn.XLOOKUP(B58,'F3D 2007'!B:B,'F3D 2007'!E:E,200),_xlfn.XLOOKUP(B58,'F3D 2005'!B:B,'F3D 2005'!E:E,200),_xlfn.XLOOKUP(B58,'F3D 2003'!B:B,'F3D 2003'!E:E,200),_xlfn.XLOOKUP(B58,'F3D 2001'!B:B,'F3D 2001'!E:E,200),_xlfn.XLOOKUP(B58,'F3D 1999'!B:B,'F3D 1999'!E:E,200),_xlfn.XLOOKUP(B58,'F3D 1997'!B:B,'F3D 1997'!E:E,200),_xlfn.XLOOKUP(B58,'F3D 1995'!B:B,'F3D 1995'!E:E,200),_xlfn.XLOOKUP(B58,'F3D 1993'!B:B,'F3D 1993'!E:E,200),_xlfn.XLOOKUP(B58,'F3D 1991'!B:B,'F3D 1991'!E:E,200),_xlfn.XLOOKUP(B58,'F3D 1989'!B:B,'F3D 1989'!E:E,200),_xlfn.XLOOKUP(B58,'F3D 1987'!B:B,'F3D 1987'!E:E,200),_xlfn.XLOOKUP(B58,'F3D 1985'!B:B,'F3D 1985'!E:E,200))</f>
        <v>56.68</v>
      </c>
      <c r="E58" s="82">
        <f>_xlfn.XLOOKUP(F58,AB:AB,AC:AC,0)+_xlfn.XLOOKUP(G58,AB:AB,AC:AC,0)+_xlfn.XLOOKUP(H58,AB:AB,AC:AC,0)+_xlfn.XLOOKUP(I58,AB:AB,AC:AC,0)+_xlfn.XLOOKUP(J58,AB:AB,AC:AC,0)+_xlfn.XLOOKUP(K58,AB:AB,AC:AC,0)+_xlfn.XLOOKUP(L58,AB:AB,AC:AC,0)+_xlfn.XLOOKUP(M58,AB:AB,AC:AC,0)+_xlfn.XLOOKUP(N58,AB:AB,AC:AC,0)+_xlfn.XLOOKUP(O58,AB:AB,AC:AC,0)+_xlfn.XLOOKUP(P58,AB:AB,AC:AC,0)+_xlfn.XLOOKUP(Q58,AB:AB,AC:AC,0)+_xlfn.XLOOKUP(R58,AB:AB,AC:AC,0)+_xlfn.XLOOKUP(S58,AB:AB,AC:AC,0)+_xlfn.XLOOKUP(T58,AB:AB,AC:AC,0)+_xlfn.XLOOKUP(U58,AB:AB,AC:AC,0)+_xlfn.XLOOKUP(V58,AB:AB,AC:AC,0)+_xlfn.XLOOKUP(W58,AB:AB,AC:AC,0)+_xlfn.XLOOKUP(X58,AB:AB,AC:AC,0)+_xlfn.XLOOKUP(Y58,AB:AB,AC:AC,0)+_xlfn.XLOOKUP(Z58,AB:AB,AC:AC,0)</f>
        <v>83.64275819302587</v>
      </c>
      <c r="F58" s="46" t="str">
        <f>_xlfn.XLOOKUP(B58,'F3D 2025'!$B$3:$B$60,'F3D 2025'!$A$3:$A$60,"-")</f>
        <v>-</v>
      </c>
      <c r="G58" s="49" t="str">
        <f>_xlfn.XLOOKUP(B58,'F3D 2023'!$B$3:$B$60,'F3D 2023'!$A$3:$A$60,"-")</f>
        <v>-</v>
      </c>
      <c r="H58" s="49">
        <f>_xlfn.XLOOKUP(B58,'F3D 2022'!$B$3:$B$60,'F3D 2022'!$A$3:$A$60,"-")</f>
        <v>18</v>
      </c>
      <c r="I58" s="49">
        <f>_xlfn.XLOOKUP(B58,'F3D 2019'!$B$3:$B$60,'F3D 2019'!$A$3:$A$60,"-")</f>
        <v>25</v>
      </c>
      <c r="J58" s="49">
        <f>_xlfn.XLOOKUP(B58,'F3D 2017'!$B$3:$B$60,'F3D 2017'!$A$3:$A$60,"-")</f>
        <v>6</v>
      </c>
      <c r="K58" s="49" t="str">
        <f>_xlfn.XLOOKUP(B58,'F3D 2015'!$B$3:$B$60,'F3D 2015'!$A$3:$A$60,"-")</f>
        <v>-</v>
      </c>
      <c r="L58" s="49">
        <f>_xlfn.XLOOKUP(B58,'F3D 2013'!$B$3:$B$60,'F3D 2013'!$A$3:$A$60,"-")</f>
        <v>14</v>
      </c>
      <c r="M58" s="49">
        <f>_xlfn.XLOOKUP(B58,'F3D 2011'!$B$3:$B$60,'F3D 2011'!$A$3:$A$60,"-")</f>
        <v>26</v>
      </c>
      <c r="N58" s="49" t="str">
        <f>_xlfn.XLOOKUP(B58,'F3D 2009'!$B$3:$B$60,'F3D 2009'!$A$3:$A$60,"-")</f>
        <v>-</v>
      </c>
      <c r="O58" s="49" t="str">
        <f>_xlfn.XLOOKUP(B58,'F3D 2007'!$B$3:$B$60,'F3D 2007'!$A$3:$A$60,"-")</f>
        <v>-</v>
      </c>
      <c r="P58" s="49" t="str">
        <f>_xlfn.XLOOKUP(B58,'F3D 2005'!$B$3:$B$60,'F3D 2005'!$A$3:$A$60,"-")</f>
        <v>-</v>
      </c>
      <c r="Q58" s="49" t="str">
        <f>_xlfn.XLOOKUP(B58,'F3D 2003'!$B$3:$B$60,'F3D 2003'!$A$3:$A$60,"-")</f>
        <v>-</v>
      </c>
      <c r="R58" s="49" t="str">
        <f>_xlfn.XLOOKUP(B58,'F3D 2001'!$B$3:$B$60,'F3D 2001'!$A$3:$A$60,"-")</f>
        <v>-</v>
      </c>
      <c r="S58" s="49" t="str">
        <f>_xlfn.XLOOKUP(B58,'F3D 1999'!$B$3:$B$60,'F3D 1999'!$A$3:$A$60,"-")</f>
        <v>-</v>
      </c>
      <c r="T58" s="49" t="str">
        <f>_xlfn.XLOOKUP(B58,'F3D 1997'!$B$3:$B$56,'F3D 1997'!$A$3:$A$56,"-")</f>
        <v>-</v>
      </c>
      <c r="U58" s="49" t="str">
        <f>_xlfn.XLOOKUP(B58,'F3D 1995'!$B$3:$B$60,'F3D 1995'!$A$3:$A$60,"-")</f>
        <v>-</v>
      </c>
      <c r="V58" s="49" t="str">
        <f>_xlfn.XLOOKUP(B58,'F3D 1993'!$B$3:$B$60,'F3D 1993'!$A$3:$A$60,"-")</f>
        <v>-</v>
      </c>
      <c r="W58" s="49" t="str">
        <f>_xlfn.XLOOKUP(B58,'F3D 1991'!$B$3:$B$60,'F3D 1991'!$A$3:$A$60,"-")</f>
        <v>-</v>
      </c>
      <c r="X58" s="49" t="str">
        <f>_xlfn.XLOOKUP(B58,'F3D 1989'!$B$3:$B$60,'F3D 1989'!$A$3:$A$60,"-")</f>
        <v>-</v>
      </c>
      <c r="Y58" s="49" t="str">
        <f>_xlfn.XLOOKUP(B58,'F3D 1987'!$B$3:$B$60,'F3D 1987'!$A$3:$A$60,"-")</f>
        <v>-</v>
      </c>
      <c r="Z58" s="50" t="str">
        <f>_xlfn.XLOOKUP(B58,'F3D 1985'!$B$3:$B$60,'F3D 1985'!$A$3:$A$60,"-")</f>
        <v>-</v>
      </c>
      <c r="AB58" s="78">
        <v>56</v>
      </c>
      <c r="AC58" s="106">
        <f t="shared" si="2"/>
        <v>1.0383108165197421</v>
      </c>
    </row>
    <row r="59" spans="1:29" x14ac:dyDescent="0.3">
      <c r="A59" s="40">
        <f>A58+1</f>
        <v>57</v>
      </c>
      <c r="B59" s="41" t="s">
        <v>209</v>
      </c>
      <c r="C59" s="42" t="s">
        <v>12</v>
      </c>
      <c r="D59" s="85">
        <f>MIN(_xlfn.XLOOKUP(B59,'F3D 2025'!B:B,'F3D 2025'!E:E,200),_xlfn.XLOOKUP(B59,'F3D 2023'!B:B,'F3D 2023'!E:E,200),_xlfn.XLOOKUP(B59,'F3D 2022'!B:B,'F3D 2022'!E:E,200),_xlfn.XLOOKUP(B59,'F3D 2019'!B:B,'F3D 2019'!E:E,200),_xlfn.XLOOKUP(B59,'F3D 2017'!B:B,'F3D 2017'!E:E,200),_xlfn.XLOOKUP(B59,'F3D 2015'!B:B,'F3D 2015'!E:E,200),_xlfn.XLOOKUP(B59,'F3D 2013'!B:B,'F3D 2013'!E:E,200),_xlfn.XLOOKUP(B59,'F3D 2011'!B:B,'F3D 2011'!E:E,200),_xlfn.XLOOKUP(B59,'F3D 2009'!B:B,'F3D 2009'!E:E,200),_xlfn.XLOOKUP(B59,'F3D 2007'!B:B,'F3D 2007'!E:E,200),_xlfn.XLOOKUP(B59,'F3D 2005'!B:B,'F3D 2005'!E:E,200),_xlfn.XLOOKUP(B59,'F3D 2003'!B:B,'F3D 2003'!E:E,200),_xlfn.XLOOKUP(B59,'F3D 2001'!B:B,'F3D 2001'!E:E,200),_xlfn.XLOOKUP(B59,'F3D 1999'!B:B,'F3D 1999'!E:E,200),_xlfn.XLOOKUP(B59,'F3D 1997'!B:B,'F3D 1997'!E:E,200),_xlfn.XLOOKUP(B59,'F3D 1995'!B:B,'F3D 1995'!E:E,200),_xlfn.XLOOKUP(B59,'F3D 1993'!B:B,'F3D 1993'!E:E,200),_xlfn.XLOOKUP(B59,'F3D 1991'!B:B,'F3D 1991'!E:E,200),_xlfn.XLOOKUP(B59,'F3D 1989'!B:B,'F3D 1989'!E:E,200),_xlfn.XLOOKUP(B59,'F3D 1987'!B:B,'F3D 1987'!E:E,200),_xlfn.XLOOKUP(B59,'F3D 1985'!B:B,'F3D 1985'!E:E,200))</f>
        <v>61.68</v>
      </c>
      <c r="E59" s="82">
        <f>_xlfn.XLOOKUP(F59,AB:AB,AC:AC,0)+_xlfn.XLOOKUP(G59,AB:AB,AC:AC,0)+_xlfn.XLOOKUP(H59,AB:AB,AC:AC,0)+_xlfn.XLOOKUP(I59,AB:AB,AC:AC,0)+_xlfn.XLOOKUP(J59,AB:AB,AC:AC,0)+_xlfn.XLOOKUP(K59,AB:AB,AC:AC,0)+_xlfn.XLOOKUP(L59,AB:AB,AC:AC,0)+_xlfn.XLOOKUP(M59,AB:AB,AC:AC,0)+_xlfn.XLOOKUP(N59,AB:AB,AC:AC,0)+_xlfn.XLOOKUP(O59,AB:AB,AC:AC,0)+_xlfn.XLOOKUP(P59,AB:AB,AC:AC,0)+_xlfn.XLOOKUP(Q59,AB:AB,AC:AC,0)+_xlfn.XLOOKUP(R59,AB:AB,AC:AC,0)+_xlfn.XLOOKUP(S59,AB:AB,AC:AC,0)+_xlfn.XLOOKUP(T59,AB:AB,AC:AC,0)+_xlfn.XLOOKUP(U59,AB:AB,AC:AC,0)+_xlfn.XLOOKUP(V59,AB:AB,AC:AC,0)+_xlfn.XLOOKUP(W59,AB:AB,AC:AC,0)+_xlfn.XLOOKUP(X59,AB:AB,AC:AC,0)+_xlfn.XLOOKUP(Y59,AB:AB,AC:AC,0)+_xlfn.XLOOKUP(Z59,AB:AB,AC:AC,0)</f>
        <v>81.421616081105043</v>
      </c>
      <c r="F59" s="46" t="str">
        <f>_xlfn.XLOOKUP(B59,'F3D 2025'!$B$3:$B$60,'F3D 2025'!$A$3:$A$60,"-")</f>
        <v>-</v>
      </c>
      <c r="G59" s="49" t="str">
        <f>_xlfn.XLOOKUP(B59,'F3D 2023'!$B$3:$B$60,'F3D 2023'!$A$3:$A$60,"-")</f>
        <v>-</v>
      </c>
      <c r="H59" s="49" t="str">
        <f>_xlfn.XLOOKUP(B59,'F3D 2022'!$B$3:$B$60,'F3D 2022'!$A$3:$A$60,"-")</f>
        <v>-</v>
      </c>
      <c r="I59" s="49" t="str">
        <f>_xlfn.XLOOKUP(B59,'F3D 2019'!$B$3:$B$60,'F3D 2019'!$A$3:$A$60,"-")</f>
        <v>-</v>
      </c>
      <c r="J59" s="49" t="str">
        <f>_xlfn.XLOOKUP(B59,'F3D 2017'!$B$3:$B$60,'F3D 2017'!$A$3:$A$60,"-")</f>
        <v>-</v>
      </c>
      <c r="K59" s="49" t="str">
        <f>_xlfn.XLOOKUP(B59,'F3D 2015'!$B$3:$B$60,'F3D 2015'!$A$3:$A$60,"-")</f>
        <v>-</v>
      </c>
      <c r="L59" s="49" t="str">
        <f>_xlfn.XLOOKUP(B59,'F3D 2013'!$B$3:$B$60,'F3D 2013'!$A$3:$A$60,"-")</f>
        <v>-</v>
      </c>
      <c r="M59" s="49">
        <f>_xlfn.XLOOKUP(B59,'F3D 2011'!$B$3:$B$60,'F3D 2011'!$A$3:$A$60,"-")</f>
        <v>41</v>
      </c>
      <c r="N59" s="49" t="str">
        <f>_xlfn.XLOOKUP(B59,'F3D 2009'!$B$3:$B$60,'F3D 2009'!$A$3:$A$60,"-")</f>
        <v>-</v>
      </c>
      <c r="O59" s="49">
        <f>_xlfn.XLOOKUP(B59,'F3D 2007'!$B$3:$B$60,'F3D 2007'!$A$3:$A$60,"-")</f>
        <v>21</v>
      </c>
      <c r="P59" s="49">
        <f>_xlfn.XLOOKUP(B59,'F3D 2005'!$B$3:$B$60,'F3D 2005'!$A$3:$A$60,"-")</f>
        <v>24</v>
      </c>
      <c r="Q59" s="49" t="str">
        <f>_xlfn.XLOOKUP(B59,'F3D 2003'!$B$3:$B$60,'F3D 2003'!$A$3:$A$60,"-")</f>
        <v>-</v>
      </c>
      <c r="R59" s="49" t="str">
        <f>_xlfn.XLOOKUP(B59,'F3D 2001'!$B$3:$B$60,'F3D 2001'!$A$3:$A$60,"-")</f>
        <v>-</v>
      </c>
      <c r="S59" s="49">
        <f>_xlfn.XLOOKUP(B59,'F3D 1999'!$B$3:$B$60,'F3D 1999'!$A$3:$A$60,"-")</f>
        <v>14</v>
      </c>
      <c r="T59" s="49">
        <f>_xlfn.XLOOKUP(B59,'F3D 1997'!$B$3:$B$56,'F3D 1997'!$A$3:$A$56,"-")</f>
        <v>11</v>
      </c>
      <c r="U59" s="49">
        <f>_xlfn.XLOOKUP(B59,'F3D 1995'!$B$3:$B$60,'F3D 1995'!$A$3:$A$60,"-")</f>
        <v>14</v>
      </c>
      <c r="V59" s="49">
        <f>_xlfn.XLOOKUP(B59,'F3D 1993'!$B$3:$B$60,'F3D 1993'!$A$3:$A$60,"-")</f>
        <v>17</v>
      </c>
      <c r="W59" s="49" t="str">
        <f>_xlfn.XLOOKUP(B59,'F3D 1991'!$B$3:$B$60,'F3D 1991'!$A$3:$A$60,"-")</f>
        <v>-</v>
      </c>
      <c r="X59" s="49" t="str">
        <f>_xlfn.XLOOKUP(B59,'F3D 1989'!$B$3:$B$60,'F3D 1989'!$A$3:$A$60,"-")</f>
        <v>-</v>
      </c>
      <c r="Y59" s="49" t="str">
        <f>_xlfn.XLOOKUP(B59,'F3D 1987'!$B$3:$B$60,'F3D 1987'!$A$3:$A$60,"-")</f>
        <v>-</v>
      </c>
      <c r="Z59" s="50" t="str">
        <f>_xlfn.XLOOKUP(B59,'F3D 1985'!$B$3:$B$60,'F3D 1985'!$A$3:$A$60,"-")</f>
        <v>-</v>
      </c>
      <c r="AB59" s="78">
        <v>57</v>
      </c>
      <c r="AC59" s="106">
        <f t="shared" si="2"/>
        <v>1.0332108001623488</v>
      </c>
    </row>
    <row r="60" spans="1:29" x14ac:dyDescent="0.3">
      <c r="A60" s="40">
        <f>A59+1</f>
        <v>58</v>
      </c>
      <c r="B60" s="41" t="s">
        <v>148</v>
      </c>
      <c r="C60" s="42" t="s">
        <v>30</v>
      </c>
      <c r="D60" s="85">
        <f>MIN(_xlfn.XLOOKUP(B60,'F3D 2025'!B:B,'F3D 2025'!E:E,200),_xlfn.XLOOKUP(B60,'F3D 2023'!B:B,'F3D 2023'!E:E,200),_xlfn.XLOOKUP(B60,'F3D 2022'!B:B,'F3D 2022'!E:E,200),_xlfn.XLOOKUP(B60,'F3D 2019'!B:B,'F3D 2019'!E:E,200),_xlfn.XLOOKUP(B60,'F3D 2017'!B:B,'F3D 2017'!E:E,200),_xlfn.XLOOKUP(B60,'F3D 2015'!B:B,'F3D 2015'!E:E,200),_xlfn.XLOOKUP(B60,'F3D 2013'!B:B,'F3D 2013'!E:E,200),_xlfn.XLOOKUP(B60,'F3D 2011'!B:B,'F3D 2011'!E:E,200),_xlfn.XLOOKUP(B60,'F3D 2009'!B:B,'F3D 2009'!E:E,200),_xlfn.XLOOKUP(B60,'F3D 2007'!B:B,'F3D 2007'!E:E,200),_xlfn.XLOOKUP(B60,'F3D 2005'!B:B,'F3D 2005'!E:E,200),_xlfn.XLOOKUP(B60,'F3D 2003'!B:B,'F3D 2003'!E:E,200),_xlfn.XLOOKUP(B60,'F3D 2001'!B:B,'F3D 2001'!E:E,200),_xlfn.XLOOKUP(B60,'F3D 1999'!B:B,'F3D 1999'!E:E,200),_xlfn.XLOOKUP(B60,'F3D 1997'!B:B,'F3D 1997'!E:E,200),_xlfn.XLOOKUP(B60,'F3D 1995'!B:B,'F3D 1995'!E:E,200),_xlfn.XLOOKUP(B60,'F3D 1993'!B:B,'F3D 1993'!E:E,200),_xlfn.XLOOKUP(B60,'F3D 1991'!B:B,'F3D 1991'!E:E,200),_xlfn.XLOOKUP(B60,'F3D 1989'!B:B,'F3D 1989'!E:E,200),_xlfn.XLOOKUP(B60,'F3D 1987'!B:B,'F3D 1987'!E:E,200),_xlfn.XLOOKUP(B60,'F3D 1985'!B:B,'F3D 1985'!E:E,200))</f>
        <v>56.52</v>
      </c>
      <c r="E60" s="82">
        <f>_xlfn.XLOOKUP(F60,AB:AB,AC:AC,0)+_xlfn.XLOOKUP(G60,AB:AB,AC:AC,0)+_xlfn.XLOOKUP(H60,AB:AB,AC:AC,0)+_xlfn.XLOOKUP(I60,AB:AB,AC:AC,0)+_xlfn.XLOOKUP(J60,AB:AB,AC:AC,0)+_xlfn.XLOOKUP(K60,AB:AB,AC:AC,0)+_xlfn.XLOOKUP(L60,AB:AB,AC:AC,0)+_xlfn.XLOOKUP(M60,AB:AB,AC:AC,0)+_xlfn.XLOOKUP(N60,AB:AB,AC:AC,0)+_xlfn.XLOOKUP(O60,AB:AB,AC:AC,0)+_xlfn.XLOOKUP(P60,AB:AB,AC:AC,0)+_xlfn.XLOOKUP(Q60,AB:AB,AC:AC,0)+_xlfn.XLOOKUP(R60,AB:AB,AC:AC,0)+_xlfn.XLOOKUP(S60,AB:AB,AC:AC,0)+_xlfn.XLOOKUP(T60,AB:AB,AC:AC,0)+_xlfn.XLOOKUP(U60,AB:AB,AC:AC,0)+_xlfn.XLOOKUP(V60,AB:AB,AC:AC,0)+_xlfn.XLOOKUP(W60,AB:AB,AC:AC,0)+_xlfn.XLOOKUP(X60,AB:AB,AC:AC,0)+_xlfn.XLOOKUP(Y60,AB:AB,AC:AC,0)+_xlfn.XLOOKUP(Z60,AB:AB,AC:AC,0)</f>
        <v>81.264186209219375</v>
      </c>
      <c r="F60" s="46" t="str">
        <f>_xlfn.XLOOKUP(B60,'F3D 2025'!$B$3:$B$60,'F3D 2025'!$A$3:$A$60,"-")</f>
        <v>-</v>
      </c>
      <c r="G60" s="49" t="str">
        <f>_xlfn.XLOOKUP(B60,'F3D 2023'!$B$3:$B$60,'F3D 2023'!$A$3:$A$60,"-")</f>
        <v>-</v>
      </c>
      <c r="H60" s="49" t="str">
        <f>_xlfn.XLOOKUP(B60,'F3D 2022'!$B$3:$B$60,'F3D 2022'!$A$3:$A$60,"-")</f>
        <v>-</v>
      </c>
      <c r="I60" s="49" t="str">
        <f>_xlfn.XLOOKUP(B60,'F3D 2019'!$B$3:$B$60,'F3D 2019'!$A$3:$A$60,"-")</f>
        <v>-</v>
      </c>
      <c r="J60" s="49">
        <f>_xlfn.XLOOKUP(B60,'F3D 2017'!$B$3:$B$60,'F3D 2017'!$A$3:$A$60,"-")</f>
        <v>11</v>
      </c>
      <c r="K60" s="49">
        <f>_xlfn.XLOOKUP(B60,'F3D 2015'!$B$3:$B$60,'F3D 2015'!$A$3:$A$60,"-")</f>
        <v>10</v>
      </c>
      <c r="L60" s="49">
        <f>_xlfn.XLOOKUP(B60,'F3D 2013'!$B$3:$B$60,'F3D 2013'!$A$3:$A$60,"-")</f>
        <v>15</v>
      </c>
      <c r="M60" s="49">
        <f>_xlfn.XLOOKUP(B60,'F3D 2011'!$B$3:$B$60,'F3D 2011'!$A$3:$A$60,"-")</f>
        <v>40</v>
      </c>
      <c r="N60" s="49" t="str">
        <f>_xlfn.XLOOKUP(B60,'F3D 2009'!$B$3:$B$60,'F3D 2009'!$A$3:$A$60,"-")</f>
        <v>-</v>
      </c>
      <c r="O60" s="49" t="str">
        <f>_xlfn.XLOOKUP(B60,'F3D 2007'!$B$3:$B$60,'F3D 2007'!$A$3:$A$60,"-")</f>
        <v>-</v>
      </c>
      <c r="P60" s="49">
        <f>_xlfn.XLOOKUP(B60,'F3D 2005'!$B$3:$B$60,'F3D 2005'!$A$3:$A$60,"-")</f>
        <v>41</v>
      </c>
      <c r="Q60" s="49">
        <f>_xlfn.XLOOKUP(B60,'F3D 2003'!$B$3:$B$60,'F3D 2003'!$A$3:$A$60,"-")</f>
        <v>17</v>
      </c>
      <c r="R60" s="49" t="str">
        <f>_xlfn.XLOOKUP(B60,'F3D 2001'!$B$3:$B$60,'F3D 2001'!$A$3:$A$60,"-")</f>
        <v>-</v>
      </c>
      <c r="S60" s="49" t="str">
        <f>_xlfn.XLOOKUP(B60,'F3D 1999'!$B$3:$B$60,'F3D 1999'!$A$3:$A$60,"-")</f>
        <v>-</v>
      </c>
      <c r="T60" s="49" t="str">
        <f>_xlfn.XLOOKUP(B60,'F3D 1997'!$B$3:$B$56,'F3D 1997'!$A$3:$A$56,"-")</f>
        <v>-</v>
      </c>
      <c r="U60" s="49" t="str">
        <f>_xlfn.XLOOKUP(B60,'F3D 1995'!$B$3:$B$60,'F3D 1995'!$A$3:$A$60,"-")</f>
        <v>-</v>
      </c>
      <c r="V60" s="49" t="str">
        <f>_xlfn.XLOOKUP(B60,'F3D 1993'!$B$3:$B$60,'F3D 1993'!$A$3:$A$60,"-")</f>
        <v>-</v>
      </c>
      <c r="W60" s="49" t="str">
        <f>_xlfn.XLOOKUP(B60,'F3D 1991'!$B$3:$B$60,'F3D 1991'!$A$3:$A$60,"-")</f>
        <v>-</v>
      </c>
      <c r="X60" s="49" t="str">
        <f>_xlfn.XLOOKUP(B60,'F3D 1989'!$B$3:$B$60,'F3D 1989'!$A$3:$A$60,"-")</f>
        <v>-</v>
      </c>
      <c r="Y60" s="49" t="str">
        <f>_xlfn.XLOOKUP(B60,'F3D 1987'!$B$3:$B$60,'F3D 1987'!$A$3:$A$60,"-")</f>
        <v>-</v>
      </c>
      <c r="Z60" s="50" t="str">
        <f>_xlfn.XLOOKUP(B60,'F3D 1985'!$B$3:$B$60,'F3D 1985'!$A$3:$A$60,"-")</f>
        <v>-</v>
      </c>
      <c r="AB60" s="78">
        <v>58</v>
      </c>
      <c r="AC60" s="106">
        <f t="shared" si="2"/>
        <v>1.0287897086937599</v>
      </c>
    </row>
    <row r="61" spans="1:29" x14ac:dyDescent="0.3">
      <c r="A61" s="40">
        <f>A60+1</f>
        <v>59</v>
      </c>
      <c r="B61" s="41" t="s">
        <v>127</v>
      </c>
      <c r="C61" s="42" t="s">
        <v>36</v>
      </c>
      <c r="D61" s="85">
        <f>MIN(_xlfn.XLOOKUP(B61,'F3D 2025'!B:B,'F3D 2025'!E:E,200),_xlfn.XLOOKUP(B61,'F3D 2023'!B:B,'F3D 2023'!E:E,200),_xlfn.XLOOKUP(B61,'F3D 2022'!B:B,'F3D 2022'!E:E,200),_xlfn.XLOOKUP(B61,'F3D 2019'!B:B,'F3D 2019'!E:E,200),_xlfn.XLOOKUP(B61,'F3D 2017'!B:B,'F3D 2017'!E:E,200),_xlfn.XLOOKUP(B61,'F3D 2015'!B:B,'F3D 2015'!E:E,200),_xlfn.XLOOKUP(B61,'F3D 2013'!B:B,'F3D 2013'!E:E,200),_xlfn.XLOOKUP(B61,'F3D 2011'!B:B,'F3D 2011'!E:E,200),_xlfn.XLOOKUP(B61,'F3D 2009'!B:B,'F3D 2009'!E:E,200),_xlfn.XLOOKUP(B61,'F3D 2007'!B:B,'F3D 2007'!E:E,200),_xlfn.XLOOKUP(B61,'F3D 2005'!B:B,'F3D 2005'!E:E,200),_xlfn.XLOOKUP(B61,'F3D 2003'!B:B,'F3D 2003'!E:E,200),_xlfn.XLOOKUP(B61,'F3D 2001'!B:B,'F3D 2001'!E:E,200),_xlfn.XLOOKUP(B61,'F3D 1999'!B:B,'F3D 1999'!E:E,200),_xlfn.XLOOKUP(B61,'F3D 1997'!B:B,'F3D 1997'!E:E,200),_xlfn.XLOOKUP(B61,'F3D 1995'!B:B,'F3D 1995'!E:E,200),_xlfn.XLOOKUP(B61,'F3D 1993'!B:B,'F3D 1993'!E:E,200),_xlfn.XLOOKUP(B61,'F3D 1991'!B:B,'F3D 1991'!E:E,200),_xlfn.XLOOKUP(B61,'F3D 1989'!B:B,'F3D 1989'!E:E,200),_xlfn.XLOOKUP(B61,'F3D 1987'!B:B,'F3D 1987'!E:E,200),_xlfn.XLOOKUP(B61,'F3D 1985'!B:B,'F3D 1985'!E:E,200))</f>
        <v>57.17</v>
      </c>
      <c r="E61" s="82">
        <f>_xlfn.XLOOKUP(F61,AB:AB,AC:AC,0)+_xlfn.XLOOKUP(G61,AB:AB,AC:AC,0)+_xlfn.XLOOKUP(H61,AB:AB,AC:AC,0)+_xlfn.XLOOKUP(I61,AB:AB,AC:AC,0)+_xlfn.XLOOKUP(J61,AB:AB,AC:AC,0)+_xlfn.XLOOKUP(K61,AB:AB,AC:AC,0)+_xlfn.XLOOKUP(L61,AB:AB,AC:AC,0)+_xlfn.XLOOKUP(M61,AB:AB,AC:AC,0)+_xlfn.XLOOKUP(N61,AB:AB,AC:AC,0)+_xlfn.XLOOKUP(O61,AB:AB,AC:AC,0)+_xlfn.XLOOKUP(P61,AB:AB,AC:AC,0)+_xlfn.XLOOKUP(Q61,AB:AB,AC:AC,0)+_xlfn.XLOOKUP(R61,AB:AB,AC:AC,0)+_xlfn.XLOOKUP(S61,AB:AB,AC:AC,0)+_xlfn.XLOOKUP(T61,AB:AB,AC:AC,0)+_xlfn.XLOOKUP(U61,AB:AB,AC:AC,0)+_xlfn.XLOOKUP(V61,AB:AB,AC:AC,0)+_xlfn.XLOOKUP(W61,AB:AB,AC:AC,0)+_xlfn.XLOOKUP(X61,AB:AB,AC:AC,0)+_xlfn.XLOOKUP(Y61,AB:AB,AC:AC,0)+_xlfn.XLOOKUP(Z61,AB:AB,AC:AC,0)</f>
        <v>78.314141650570306</v>
      </c>
      <c r="F61" s="46">
        <f>_xlfn.XLOOKUP(B61,'F3D 2025'!$B$3:$B$60,'F3D 2025'!$A$3:$A$60,"-")</f>
        <v>7</v>
      </c>
      <c r="G61" s="49" t="str">
        <f>_xlfn.XLOOKUP(B61,'F3D 2023'!$B$3:$B$60,'F3D 2023'!$A$3:$A$60,"-")</f>
        <v>-</v>
      </c>
      <c r="H61" s="49">
        <f>_xlfn.XLOOKUP(B61,'F3D 2022'!$B$3:$B$60,'F3D 2022'!$A$3:$A$60,"-")</f>
        <v>15</v>
      </c>
      <c r="I61" s="49">
        <f>_xlfn.XLOOKUP(B61,'F3D 2019'!$B$3:$B$60,'F3D 2019'!$A$3:$A$60,"-")</f>
        <v>14</v>
      </c>
      <c r="J61" s="49" t="str">
        <f>_xlfn.XLOOKUP(B61,'F3D 2017'!$B$3:$B$60,'F3D 2017'!$A$3:$A$60,"-")</f>
        <v>-</v>
      </c>
      <c r="K61" s="49">
        <f>_xlfn.XLOOKUP(B61,'F3D 2015'!$B$3:$B$60,'F3D 2015'!$A$3:$A$60,"-")</f>
        <v>39</v>
      </c>
      <c r="L61" s="49">
        <f>_xlfn.XLOOKUP(B61,'F3D 2013'!$B$3:$B$60,'F3D 2013'!$A$3:$A$60,"-")</f>
        <v>39</v>
      </c>
      <c r="M61" s="49">
        <f>_xlfn.XLOOKUP(B61,'F3D 2011'!$B$3:$B$60,'F3D 2011'!$A$3:$A$60,"-")</f>
        <v>37</v>
      </c>
      <c r="N61" s="49" t="str">
        <f>_xlfn.XLOOKUP(B61,'F3D 2009'!$B$3:$B$60,'F3D 2009'!$A$3:$A$60,"-")</f>
        <v>-</v>
      </c>
      <c r="O61" s="49" t="str">
        <f>_xlfn.XLOOKUP(B61,'F3D 2007'!$B$3:$B$60,'F3D 2007'!$A$3:$A$60,"-")</f>
        <v>-</v>
      </c>
      <c r="P61" s="49" t="str">
        <f>_xlfn.XLOOKUP(B61,'F3D 2005'!$B$3:$B$60,'F3D 2005'!$A$3:$A$60,"-")</f>
        <v>-</v>
      </c>
      <c r="Q61" s="49" t="str">
        <f>_xlfn.XLOOKUP(B61,'F3D 2003'!$B$3:$B$60,'F3D 2003'!$A$3:$A$60,"-")</f>
        <v>-</v>
      </c>
      <c r="R61" s="49" t="str">
        <f>_xlfn.XLOOKUP(B61,'F3D 2001'!$B$3:$B$60,'F3D 2001'!$A$3:$A$60,"-")</f>
        <v>-</v>
      </c>
      <c r="S61" s="49" t="str">
        <f>_xlfn.XLOOKUP(B61,'F3D 1999'!$B$3:$B$60,'F3D 1999'!$A$3:$A$60,"-")</f>
        <v>-</v>
      </c>
      <c r="T61" s="49" t="str">
        <f>_xlfn.XLOOKUP(B61,'F3D 1997'!$B$3:$B$56,'F3D 1997'!$A$3:$A$56,"-")</f>
        <v>-</v>
      </c>
      <c r="U61" s="49" t="str">
        <f>_xlfn.XLOOKUP(B61,'F3D 1995'!$B$3:$B$60,'F3D 1995'!$A$3:$A$60,"-")</f>
        <v>-</v>
      </c>
      <c r="V61" s="49" t="str">
        <f>_xlfn.XLOOKUP(B61,'F3D 1993'!$B$3:$B$60,'F3D 1993'!$A$3:$A$60,"-")</f>
        <v>-</v>
      </c>
      <c r="W61" s="49" t="str">
        <f>_xlfn.XLOOKUP(B61,'F3D 1991'!$B$3:$B$60,'F3D 1991'!$A$3:$A$60,"-")</f>
        <v>-</v>
      </c>
      <c r="X61" s="49" t="str">
        <f>_xlfn.XLOOKUP(B61,'F3D 1989'!$B$3:$B$60,'F3D 1989'!$A$3:$A$60,"-")</f>
        <v>-</v>
      </c>
      <c r="Y61" s="49" t="str">
        <f>_xlfn.XLOOKUP(B61,'F3D 1987'!$B$3:$B$60,'F3D 1987'!$A$3:$A$60,"-")</f>
        <v>-</v>
      </c>
      <c r="Z61" s="50" t="str">
        <f>_xlfn.XLOOKUP(B61,'F3D 1985'!$B$3:$B$60,'F3D 1985'!$A$3:$A$60,"-")</f>
        <v>-</v>
      </c>
      <c r="AB61" s="78">
        <v>59</v>
      </c>
      <c r="AC61" s="106">
        <f t="shared" si="2"/>
        <v>1.0249571622068661</v>
      </c>
    </row>
    <row r="62" spans="1:29" ht="15" thickBot="1" x14ac:dyDescent="0.35">
      <c r="A62" s="40">
        <f>A61+1</f>
        <v>60</v>
      </c>
      <c r="B62" s="41" t="s">
        <v>188</v>
      </c>
      <c r="C62" s="42" t="s">
        <v>38</v>
      </c>
      <c r="D62" s="85">
        <f>MIN(_xlfn.XLOOKUP(B62,'F3D 2025'!B:B,'F3D 2025'!E:E,200),_xlfn.XLOOKUP(B62,'F3D 2023'!B:B,'F3D 2023'!E:E,200),_xlfn.XLOOKUP(B62,'F3D 2022'!B:B,'F3D 2022'!E:E,200),_xlfn.XLOOKUP(B62,'F3D 2019'!B:B,'F3D 2019'!E:E,200),_xlfn.XLOOKUP(B62,'F3D 2017'!B:B,'F3D 2017'!E:E,200),_xlfn.XLOOKUP(B62,'F3D 2015'!B:B,'F3D 2015'!E:E,200),_xlfn.XLOOKUP(B62,'F3D 2013'!B:B,'F3D 2013'!E:E,200),_xlfn.XLOOKUP(B62,'F3D 2011'!B:B,'F3D 2011'!E:E,200),_xlfn.XLOOKUP(B62,'F3D 2009'!B:B,'F3D 2009'!E:E,200),_xlfn.XLOOKUP(B62,'F3D 2007'!B:B,'F3D 2007'!E:E,200),_xlfn.XLOOKUP(B62,'F3D 2005'!B:B,'F3D 2005'!E:E,200),_xlfn.XLOOKUP(B62,'F3D 2003'!B:B,'F3D 2003'!E:E,200),_xlfn.XLOOKUP(B62,'F3D 2001'!B:B,'F3D 2001'!E:E,200),_xlfn.XLOOKUP(B62,'F3D 1999'!B:B,'F3D 1999'!E:E,200),_xlfn.XLOOKUP(B62,'F3D 1997'!B:B,'F3D 1997'!E:E,200),_xlfn.XLOOKUP(B62,'F3D 1995'!B:B,'F3D 1995'!E:E,200),_xlfn.XLOOKUP(B62,'F3D 1993'!B:B,'F3D 1993'!E:E,200),_xlfn.XLOOKUP(B62,'F3D 1991'!B:B,'F3D 1991'!E:E,200),_xlfn.XLOOKUP(B62,'F3D 1989'!B:B,'F3D 1989'!E:E,200),_xlfn.XLOOKUP(B62,'F3D 1987'!B:B,'F3D 1987'!E:E,200),_xlfn.XLOOKUP(B62,'F3D 1985'!B:B,'F3D 1985'!E:E,200))</f>
        <v>63.98</v>
      </c>
      <c r="E62" s="82">
        <f>_xlfn.XLOOKUP(F62,AB:AB,AC:AC,0)+_xlfn.XLOOKUP(G62,AB:AB,AC:AC,0)+_xlfn.XLOOKUP(H62,AB:AB,AC:AC,0)+_xlfn.XLOOKUP(I62,AB:AB,AC:AC,0)+_xlfn.XLOOKUP(J62,AB:AB,AC:AC,0)+_xlfn.XLOOKUP(K62,AB:AB,AC:AC,0)+_xlfn.XLOOKUP(L62,AB:AB,AC:AC,0)+_xlfn.XLOOKUP(M62,AB:AB,AC:AC,0)+_xlfn.XLOOKUP(N62,AB:AB,AC:AC,0)+_xlfn.XLOOKUP(O62,AB:AB,AC:AC,0)+_xlfn.XLOOKUP(P62,AB:AB,AC:AC,0)+_xlfn.XLOOKUP(Q62,AB:AB,AC:AC,0)+_xlfn.XLOOKUP(R62,AB:AB,AC:AC,0)+_xlfn.XLOOKUP(S62,AB:AB,AC:AC,0)+_xlfn.XLOOKUP(T62,AB:AB,AC:AC,0)+_xlfn.XLOOKUP(U62,AB:AB,AC:AC,0)+_xlfn.XLOOKUP(V62,AB:AB,AC:AC,0)+_xlfn.XLOOKUP(W62,AB:AB,AC:AC,0)+_xlfn.XLOOKUP(X62,AB:AB,AC:AC,0)+_xlfn.XLOOKUP(Y62,AB:AB,AC:AC,0)+_xlfn.XLOOKUP(Z62,AB:AB,AC:AC,0)</f>
        <v>71.891296383147264</v>
      </c>
      <c r="F62" s="46" t="str">
        <f>_xlfn.XLOOKUP(B62,'F3D 2025'!$B$3:$B$60,'F3D 2025'!$A$3:$A$60,"-")</f>
        <v>-</v>
      </c>
      <c r="G62" s="49" t="str">
        <f>_xlfn.XLOOKUP(B62,'F3D 2023'!$B$3:$B$60,'F3D 2023'!$A$3:$A$60,"-")</f>
        <v>-</v>
      </c>
      <c r="H62" s="49" t="str">
        <f>_xlfn.XLOOKUP(B62,'F3D 2022'!$B$3:$B$60,'F3D 2022'!$A$3:$A$60,"-")</f>
        <v>-</v>
      </c>
      <c r="I62" s="49" t="str">
        <f>_xlfn.XLOOKUP(B62,'F3D 2019'!$B$3:$B$60,'F3D 2019'!$A$3:$A$60,"-")</f>
        <v>-</v>
      </c>
      <c r="J62" s="49" t="str">
        <f>_xlfn.XLOOKUP(B62,'F3D 2017'!$B$3:$B$60,'F3D 2017'!$A$3:$A$60,"-")</f>
        <v>-</v>
      </c>
      <c r="K62" s="49" t="str">
        <f>_xlfn.XLOOKUP(B62,'F3D 2015'!$B$3:$B$60,'F3D 2015'!$A$3:$A$60,"-")</f>
        <v>-</v>
      </c>
      <c r="L62" s="49" t="str">
        <f>_xlfn.XLOOKUP(B62,'F3D 2013'!$B$3:$B$60,'F3D 2013'!$A$3:$A$60,"-")</f>
        <v>-</v>
      </c>
      <c r="M62" s="49" t="str">
        <f>_xlfn.XLOOKUP(B62,'F3D 2011'!$B$3:$B$60,'F3D 2011'!$A$3:$A$60,"-")</f>
        <v>-</v>
      </c>
      <c r="N62" s="49">
        <f>_xlfn.XLOOKUP(B62,'F3D 2009'!$B$3:$B$60,'F3D 2009'!$A$3:$A$60,"-")</f>
        <v>29</v>
      </c>
      <c r="O62" s="49">
        <f>_xlfn.XLOOKUP(B62,'F3D 2007'!$B$3:$B$60,'F3D 2007'!$A$3:$A$60,"-")</f>
        <v>20</v>
      </c>
      <c r="P62" s="49">
        <f>_xlfn.XLOOKUP(B62,'F3D 2005'!$B$3:$B$60,'F3D 2005'!$A$3:$A$60,"-")</f>
        <v>18</v>
      </c>
      <c r="Q62" s="49" t="str">
        <f>_xlfn.XLOOKUP(B62,'F3D 2003'!$B$3:$B$60,'F3D 2003'!$A$3:$A$60,"-")</f>
        <v>-</v>
      </c>
      <c r="R62" s="49">
        <f>_xlfn.XLOOKUP(B62,'F3D 2001'!$B$3:$B$60,'F3D 2001'!$A$3:$A$60,"-")</f>
        <v>38</v>
      </c>
      <c r="S62" s="49">
        <f>_xlfn.XLOOKUP(B62,'F3D 1999'!$B$3:$B$60,'F3D 1999'!$A$3:$A$60,"-")</f>
        <v>13</v>
      </c>
      <c r="T62" s="49">
        <f>_xlfn.XLOOKUP(B62,'F3D 1997'!$B$3:$B$56,'F3D 1997'!$A$3:$A$56,"-")</f>
        <v>10</v>
      </c>
      <c r="U62" s="49">
        <f>_xlfn.XLOOKUP(B62,'F3D 1995'!$B$3:$B$60,'F3D 1995'!$A$3:$A$60,"-")</f>
        <v>28</v>
      </c>
      <c r="V62" s="49" t="str">
        <f>_xlfn.XLOOKUP(B62,'F3D 1993'!$B$3:$B$60,'F3D 1993'!$A$3:$A$60,"-")</f>
        <v>-</v>
      </c>
      <c r="W62" s="49" t="str">
        <f>_xlfn.XLOOKUP(B62,'F3D 1991'!$B$3:$B$60,'F3D 1991'!$A$3:$A$60,"-")</f>
        <v>-</v>
      </c>
      <c r="X62" s="49" t="str">
        <f>_xlfn.XLOOKUP(B62,'F3D 1989'!$B$3:$B$60,'F3D 1989'!$A$3:$A$60,"-")</f>
        <v>-</v>
      </c>
      <c r="Y62" s="49" t="str">
        <f>_xlfn.XLOOKUP(B62,'F3D 1987'!$B$3:$B$60,'F3D 1987'!$A$3:$A$60,"-")</f>
        <v>-</v>
      </c>
      <c r="Z62" s="50" t="str">
        <f>_xlfn.XLOOKUP(B62,'F3D 1985'!$B$3:$B$60,'F3D 1985'!$A$3:$A$60,"-")</f>
        <v>-</v>
      </c>
      <c r="AB62" s="51">
        <v>60</v>
      </c>
      <c r="AC62" s="107">
        <f t="shared" si="2"/>
        <v>1.0216348123576127</v>
      </c>
    </row>
    <row r="63" spans="1:29" x14ac:dyDescent="0.3">
      <c r="A63" s="40">
        <f>A62+1</f>
        <v>61</v>
      </c>
      <c r="B63" s="41" t="s">
        <v>72</v>
      </c>
      <c r="C63" s="42" t="s">
        <v>12</v>
      </c>
      <c r="D63" s="85">
        <f>MIN(_xlfn.XLOOKUP(B63,'F3D 2025'!B:B,'F3D 2025'!E:E,200),_xlfn.XLOOKUP(B63,'F3D 2023'!B:B,'F3D 2023'!E:E,200),_xlfn.XLOOKUP(B63,'F3D 2022'!B:B,'F3D 2022'!E:E,200),_xlfn.XLOOKUP(B63,'F3D 2019'!B:B,'F3D 2019'!E:E,200),_xlfn.XLOOKUP(B63,'F3D 2017'!B:B,'F3D 2017'!E:E,200),_xlfn.XLOOKUP(B63,'F3D 2015'!B:B,'F3D 2015'!E:E,200),_xlfn.XLOOKUP(B63,'F3D 2013'!B:B,'F3D 2013'!E:E,200),_xlfn.XLOOKUP(B63,'F3D 2011'!B:B,'F3D 2011'!E:E,200),_xlfn.XLOOKUP(B63,'F3D 2009'!B:B,'F3D 2009'!E:E,200),_xlfn.XLOOKUP(B63,'F3D 2007'!B:B,'F3D 2007'!E:E,200),_xlfn.XLOOKUP(B63,'F3D 2005'!B:B,'F3D 2005'!E:E,200),_xlfn.XLOOKUP(B63,'F3D 2003'!B:B,'F3D 2003'!E:E,200),_xlfn.XLOOKUP(B63,'F3D 2001'!B:B,'F3D 2001'!E:E,200),_xlfn.XLOOKUP(B63,'F3D 1999'!B:B,'F3D 1999'!E:E,200),_xlfn.XLOOKUP(B63,'F3D 1997'!B:B,'F3D 1997'!E:E,200),_xlfn.XLOOKUP(B63,'F3D 1995'!B:B,'F3D 1995'!E:E,200),_xlfn.XLOOKUP(B63,'F3D 1993'!B:B,'F3D 1993'!E:E,200),_xlfn.XLOOKUP(B63,'F3D 1991'!B:B,'F3D 1991'!E:E,200),_xlfn.XLOOKUP(B63,'F3D 1989'!B:B,'F3D 1989'!E:E,200),_xlfn.XLOOKUP(B63,'F3D 1987'!B:B,'F3D 1987'!E:E,200),_xlfn.XLOOKUP(B63,'F3D 1985'!B:B,'F3D 1985'!E:E,200))</f>
        <v>58.49</v>
      </c>
      <c r="E63" s="82">
        <f>_xlfn.XLOOKUP(F63,AB:AB,AC:AC,0)+_xlfn.XLOOKUP(G63,AB:AB,AC:AC,0)+_xlfn.XLOOKUP(H63,AB:AB,AC:AC,0)+_xlfn.XLOOKUP(I63,AB:AB,AC:AC,0)+_xlfn.XLOOKUP(J63,AB:AB,AC:AC,0)+_xlfn.XLOOKUP(K63,AB:AB,AC:AC,0)+_xlfn.XLOOKUP(L63,AB:AB,AC:AC,0)+_xlfn.XLOOKUP(M63,AB:AB,AC:AC,0)+_xlfn.XLOOKUP(N63,AB:AB,AC:AC,0)+_xlfn.XLOOKUP(O63,AB:AB,AC:AC,0)+_xlfn.XLOOKUP(P63,AB:AB,AC:AC,0)+_xlfn.XLOOKUP(Q63,AB:AB,AC:AC,0)+_xlfn.XLOOKUP(R63,AB:AB,AC:AC,0)+_xlfn.XLOOKUP(S63,AB:AB,AC:AC,0)+_xlfn.XLOOKUP(T63,AB:AB,AC:AC,0)+_xlfn.XLOOKUP(U63,AB:AB,AC:AC,0)+_xlfn.XLOOKUP(V63,AB:AB,AC:AC,0)+_xlfn.XLOOKUP(W63,AB:AB,AC:AC,0)+_xlfn.XLOOKUP(X63,AB:AB,AC:AC,0)+_xlfn.XLOOKUP(Y63,AB:AB,AC:AC,0)+_xlfn.XLOOKUP(Z63,AB:AB,AC:AC,0)</f>
        <v>71.502992670759838</v>
      </c>
      <c r="F63" s="46" t="str">
        <f>_xlfn.XLOOKUP(B63,'F3D 2025'!$B$3:$B$60,'F3D 2025'!$A$3:$A$60,"-")</f>
        <v>-</v>
      </c>
      <c r="G63" s="49">
        <f>_xlfn.XLOOKUP(B63,'F3D 2023'!$B$3:$B$60,'F3D 2023'!$A$3:$A$60,"-")</f>
        <v>10</v>
      </c>
      <c r="H63" s="49">
        <f>_xlfn.XLOOKUP(B63,'F3D 2022'!$B$3:$B$60,'F3D 2022'!$A$3:$A$60,"-")</f>
        <v>12</v>
      </c>
      <c r="I63" s="49">
        <f>_xlfn.XLOOKUP(B63,'F3D 2019'!$B$3:$B$60,'F3D 2019'!$A$3:$A$60,"-")</f>
        <v>12</v>
      </c>
      <c r="J63" s="49" t="str">
        <f>_xlfn.XLOOKUP(B63,'F3D 2017'!$B$3:$B$60,'F3D 2017'!$A$3:$A$60,"-")</f>
        <v>-</v>
      </c>
      <c r="K63" s="49" t="str">
        <f>_xlfn.XLOOKUP(B63,'F3D 2015'!$B$3:$B$60,'F3D 2015'!$A$3:$A$60,"-")</f>
        <v>-</v>
      </c>
      <c r="L63" s="49" t="str">
        <f>_xlfn.XLOOKUP(B63,'F3D 2013'!$B$3:$B$60,'F3D 2013'!$A$3:$A$60,"-")</f>
        <v>-</v>
      </c>
      <c r="M63" s="49" t="str">
        <f>_xlfn.XLOOKUP(B63,'F3D 2011'!$B$3:$B$60,'F3D 2011'!$A$3:$A$60,"-")</f>
        <v>-</v>
      </c>
      <c r="N63" s="49" t="str">
        <f>_xlfn.XLOOKUP(B63,'F3D 2009'!$B$3:$B$60,'F3D 2009'!$A$3:$A$60,"-")</f>
        <v>-</v>
      </c>
      <c r="O63" s="49" t="str">
        <f>_xlfn.XLOOKUP(B63,'F3D 2007'!$B$3:$B$60,'F3D 2007'!$A$3:$A$60,"-")</f>
        <v>-</v>
      </c>
      <c r="P63" s="49" t="str">
        <f>_xlfn.XLOOKUP(B63,'F3D 2005'!$B$3:$B$60,'F3D 2005'!$A$3:$A$60,"-")</f>
        <v>-</v>
      </c>
      <c r="Q63" s="49" t="str">
        <f>_xlfn.XLOOKUP(B63,'F3D 2003'!$B$3:$B$60,'F3D 2003'!$A$3:$A$60,"-")</f>
        <v>-</v>
      </c>
      <c r="R63" s="49" t="str">
        <f>_xlfn.XLOOKUP(B63,'F3D 2001'!$B$3:$B$60,'F3D 2001'!$A$3:$A$60,"-")</f>
        <v>-</v>
      </c>
      <c r="S63" s="49" t="str">
        <f>_xlfn.XLOOKUP(B63,'F3D 1999'!$B$3:$B$60,'F3D 1999'!$A$3:$A$60,"-")</f>
        <v>-</v>
      </c>
      <c r="T63" s="49" t="str">
        <f>_xlfn.XLOOKUP(B63,'F3D 1997'!$B$3:$B$56,'F3D 1997'!$A$3:$A$56,"-")</f>
        <v>-</v>
      </c>
      <c r="U63" s="49" t="str">
        <f>_xlfn.XLOOKUP(B63,'F3D 1995'!$B$3:$B$60,'F3D 1995'!$A$3:$A$60,"-")</f>
        <v>-</v>
      </c>
      <c r="V63" s="49" t="str">
        <f>_xlfn.XLOOKUP(B63,'F3D 1993'!$B$3:$B$60,'F3D 1993'!$A$3:$A$60,"-")</f>
        <v>-</v>
      </c>
      <c r="W63" s="49" t="str">
        <f>_xlfn.XLOOKUP(B63,'F3D 1991'!$B$3:$B$60,'F3D 1991'!$A$3:$A$60,"-")</f>
        <v>-</v>
      </c>
      <c r="X63" s="49" t="str">
        <f>_xlfn.XLOOKUP(B63,'F3D 1989'!$B$3:$B$60,'F3D 1989'!$A$3:$A$60,"-")</f>
        <v>-</v>
      </c>
      <c r="Y63" s="49" t="str">
        <f>_xlfn.XLOOKUP(B63,'F3D 1987'!$B$3:$B$60,'F3D 1987'!$A$3:$A$60,"-")</f>
        <v>-</v>
      </c>
      <c r="Z63" s="50" t="str">
        <f>_xlfn.XLOOKUP(B63,'F3D 1985'!$B$3:$B$60,'F3D 1985'!$A$3:$A$60,"-")</f>
        <v>-</v>
      </c>
    </row>
    <row r="64" spans="1:29" x14ac:dyDescent="0.3">
      <c r="A64" s="40">
        <f>A63+1</f>
        <v>62</v>
      </c>
      <c r="B64" s="21" t="s">
        <v>71</v>
      </c>
      <c r="C64" s="24" t="s">
        <v>33</v>
      </c>
      <c r="D64" s="85">
        <f>MIN(_xlfn.XLOOKUP(B64,'F3D 2025'!B:B,'F3D 2025'!E:E,200),_xlfn.XLOOKUP(B64,'F3D 2023'!B:B,'F3D 2023'!E:E,200),_xlfn.XLOOKUP(B64,'F3D 2022'!B:B,'F3D 2022'!E:E,200),_xlfn.XLOOKUP(B64,'F3D 2019'!B:B,'F3D 2019'!E:E,200),_xlfn.XLOOKUP(B64,'F3D 2017'!B:B,'F3D 2017'!E:E,200),_xlfn.XLOOKUP(B64,'F3D 2015'!B:B,'F3D 2015'!E:E,200),_xlfn.XLOOKUP(B64,'F3D 2013'!B:B,'F3D 2013'!E:E,200),_xlfn.XLOOKUP(B64,'F3D 2011'!B:B,'F3D 2011'!E:E,200),_xlfn.XLOOKUP(B64,'F3D 2009'!B:B,'F3D 2009'!E:E,200),_xlfn.XLOOKUP(B64,'F3D 2007'!B:B,'F3D 2007'!E:E,200),_xlfn.XLOOKUP(B64,'F3D 2005'!B:B,'F3D 2005'!E:E,200),_xlfn.XLOOKUP(B64,'F3D 2003'!B:B,'F3D 2003'!E:E,200),_xlfn.XLOOKUP(B64,'F3D 2001'!B:B,'F3D 2001'!E:E,200),_xlfn.XLOOKUP(B64,'F3D 1999'!B:B,'F3D 1999'!E:E,200),_xlfn.XLOOKUP(B64,'F3D 1997'!B:B,'F3D 1997'!E:E,200),_xlfn.XLOOKUP(B64,'F3D 1995'!B:B,'F3D 1995'!E:E,200),_xlfn.XLOOKUP(B64,'F3D 1993'!B:B,'F3D 1993'!E:E,200),_xlfn.XLOOKUP(B64,'F3D 1991'!B:B,'F3D 1991'!E:E,200),_xlfn.XLOOKUP(B64,'F3D 1989'!B:B,'F3D 1989'!E:E,200),_xlfn.XLOOKUP(B64,'F3D 1987'!B:B,'F3D 1987'!E:E,200),_xlfn.XLOOKUP(B64,'F3D 1985'!B:B,'F3D 1985'!E:E,200))</f>
        <v>58.08</v>
      </c>
      <c r="E64" s="82">
        <f>_xlfn.XLOOKUP(F64,AB:AB,AC:AC,0)+_xlfn.XLOOKUP(G64,AB:AB,AC:AC,0)+_xlfn.XLOOKUP(H64,AB:AB,AC:AC,0)+_xlfn.XLOOKUP(I64,AB:AB,AC:AC,0)+_xlfn.XLOOKUP(J64,AB:AB,AC:AC,0)+_xlfn.XLOOKUP(K64,AB:AB,AC:AC,0)+_xlfn.XLOOKUP(L64,AB:AB,AC:AC,0)+_xlfn.XLOOKUP(M64,AB:AB,AC:AC,0)+_xlfn.XLOOKUP(N64,AB:AB,AC:AC,0)+_xlfn.XLOOKUP(O64,AB:AB,AC:AC,0)+_xlfn.XLOOKUP(P64,AB:AB,AC:AC,0)+_xlfn.XLOOKUP(Q64,AB:AB,AC:AC,0)+_xlfn.XLOOKUP(R64,AB:AB,AC:AC,0)+_xlfn.XLOOKUP(S64,AB:AB,AC:AC,0)+_xlfn.XLOOKUP(T64,AB:AB,AC:AC,0)+_xlfn.XLOOKUP(U64,AB:AB,AC:AC,0)+_xlfn.XLOOKUP(V64,AB:AB,AC:AC,0)+_xlfn.XLOOKUP(W64,AB:AB,AC:AC,0)+_xlfn.XLOOKUP(X64,AB:AB,AC:AC,0)+_xlfn.XLOOKUP(Y64,AB:AB,AC:AC,0)+_xlfn.XLOOKUP(Z64,AB:AB,AC:AC,0)</f>
        <v>69.135392759086855</v>
      </c>
      <c r="F64" s="46" t="str">
        <f>_xlfn.XLOOKUP(B64,'F3D 2025'!$B$3:$B$60,'F3D 2025'!$A$3:$A$60,"-")</f>
        <v>-</v>
      </c>
      <c r="G64" s="49">
        <f>_xlfn.XLOOKUP(B64,'F3D 2023'!$B$3:$B$60,'F3D 2023'!$A$3:$A$60,"-")</f>
        <v>5</v>
      </c>
      <c r="H64" s="49" t="str">
        <f>_xlfn.XLOOKUP(B64,'F3D 2022'!$B$3:$B$60,'F3D 2022'!$A$3:$A$60,"-")</f>
        <v>-</v>
      </c>
      <c r="I64" s="49" t="str">
        <f>_xlfn.XLOOKUP(B64,'F3D 2019'!$B$3:$B$60,'F3D 2019'!$A$3:$A$60,"-")</f>
        <v>-</v>
      </c>
      <c r="J64" s="49">
        <f>_xlfn.XLOOKUP(B64,'F3D 2017'!$B$3:$B$60,'F3D 2017'!$A$3:$A$60,"-")</f>
        <v>17</v>
      </c>
      <c r="K64" s="49">
        <f>_xlfn.XLOOKUP(B64,'F3D 2015'!$B$3:$B$60,'F3D 2015'!$A$3:$A$60,"-")</f>
        <v>46</v>
      </c>
      <c r="L64" s="49" t="str">
        <f>_xlfn.XLOOKUP(B64,'F3D 2013'!$B$3:$B$60,'F3D 2013'!$A$3:$A$60,"-")</f>
        <v>-</v>
      </c>
      <c r="M64" s="49" t="str">
        <f>_xlfn.XLOOKUP(B64,'F3D 2011'!$B$3:$B$60,'F3D 2011'!$A$3:$A$60,"-")</f>
        <v>-</v>
      </c>
      <c r="N64" s="49" t="str">
        <f>_xlfn.XLOOKUP(B64,'F3D 2009'!$B$3:$B$60,'F3D 2009'!$A$3:$A$60,"-")</f>
        <v>-</v>
      </c>
      <c r="O64" s="49" t="str">
        <f>_xlfn.XLOOKUP(B64,'F3D 2007'!$B$3:$B$60,'F3D 2007'!$A$3:$A$60,"-")</f>
        <v>-</v>
      </c>
      <c r="P64" s="49" t="str">
        <f>_xlfn.XLOOKUP(B64,'F3D 2005'!$B$3:$B$60,'F3D 2005'!$A$3:$A$60,"-")</f>
        <v>-</v>
      </c>
      <c r="Q64" s="49" t="str">
        <f>_xlfn.XLOOKUP(B64,'F3D 2003'!$B$3:$B$60,'F3D 2003'!$A$3:$A$60,"-")</f>
        <v>-</v>
      </c>
      <c r="R64" s="49" t="str">
        <f>_xlfn.XLOOKUP(B64,'F3D 2001'!$B$3:$B$60,'F3D 2001'!$A$3:$A$60,"-")</f>
        <v>-</v>
      </c>
      <c r="S64" s="49" t="str">
        <f>_xlfn.XLOOKUP(B64,'F3D 1999'!$B$3:$B$60,'F3D 1999'!$A$3:$A$60,"-")</f>
        <v>-</v>
      </c>
      <c r="T64" s="49" t="str">
        <f>_xlfn.XLOOKUP(B64,'F3D 1997'!$B$3:$B$56,'F3D 1997'!$A$3:$A$56,"-")</f>
        <v>-</v>
      </c>
      <c r="U64" s="49" t="str">
        <f>_xlfn.XLOOKUP(B64,'F3D 1995'!$B$3:$B$60,'F3D 1995'!$A$3:$A$60,"-")</f>
        <v>-</v>
      </c>
      <c r="V64" s="49" t="str">
        <f>_xlfn.XLOOKUP(B64,'F3D 1993'!$B$3:$B$60,'F3D 1993'!$A$3:$A$60,"-")</f>
        <v>-</v>
      </c>
      <c r="W64" s="49" t="str">
        <f>_xlfn.XLOOKUP(B64,'F3D 1991'!$B$3:$B$60,'F3D 1991'!$A$3:$A$60,"-")</f>
        <v>-</v>
      </c>
      <c r="X64" s="49" t="str">
        <f>_xlfn.XLOOKUP(B64,'F3D 1989'!$B$3:$B$60,'F3D 1989'!$A$3:$A$60,"-")</f>
        <v>-</v>
      </c>
      <c r="Y64" s="49" t="str">
        <f>_xlfn.XLOOKUP(B64,'F3D 1987'!$B$3:$B$60,'F3D 1987'!$A$3:$A$60,"-")</f>
        <v>-</v>
      </c>
      <c r="Z64" s="50" t="str">
        <f>_xlfn.XLOOKUP(B64,'F3D 1985'!$B$3:$B$60,'F3D 1985'!$A$3:$A$60,"-")</f>
        <v>-</v>
      </c>
    </row>
    <row r="65" spans="1:26" x14ac:dyDescent="0.3">
      <c r="A65" s="40">
        <f>A64+1</f>
        <v>63</v>
      </c>
      <c r="B65" s="21" t="s">
        <v>214</v>
      </c>
      <c r="C65" s="24" t="s">
        <v>11</v>
      </c>
      <c r="D65" s="85">
        <f>MIN(_xlfn.XLOOKUP(B65,'F3D 2025'!B:B,'F3D 2025'!E:E,200),_xlfn.XLOOKUP(B65,'F3D 2023'!B:B,'F3D 2023'!E:E,200),_xlfn.XLOOKUP(B65,'F3D 2022'!B:B,'F3D 2022'!E:E,200),_xlfn.XLOOKUP(B65,'F3D 2019'!B:B,'F3D 2019'!E:E,200),_xlfn.XLOOKUP(B65,'F3D 2017'!B:B,'F3D 2017'!E:E,200),_xlfn.XLOOKUP(B65,'F3D 2015'!B:B,'F3D 2015'!E:E,200),_xlfn.XLOOKUP(B65,'F3D 2013'!B:B,'F3D 2013'!E:E,200),_xlfn.XLOOKUP(B65,'F3D 2011'!B:B,'F3D 2011'!E:E,200),_xlfn.XLOOKUP(B65,'F3D 2009'!B:B,'F3D 2009'!E:E,200),_xlfn.XLOOKUP(B65,'F3D 2007'!B:B,'F3D 2007'!E:E,200),_xlfn.XLOOKUP(B65,'F3D 2005'!B:B,'F3D 2005'!E:E,200),_xlfn.XLOOKUP(B65,'F3D 2003'!B:B,'F3D 2003'!E:E,200),_xlfn.XLOOKUP(B65,'F3D 2001'!B:B,'F3D 2001'!E:E,200),_xlfn.XLOOKUP(B65,'F3D 1999'!B:B,'F3D 1999'!E:E,200),_xlfn.XLOOKUP(B65,'F3D 1997'!B:B,'F3D 1997'!E:E,200),_xlfn.XLOOKUP(B65,'F3D 1995'!B:B,'F3D 1995'!E:E,200),_xlfn.XLOOKUP(B65,'F3D 1993'!B:B,'F3D 1993'!E:E,200),_xlfn.XLOOKUP(B65,'F3D 1991'!B:B,'F3D 1991'!E:E,200),_xlfn.XLOOKUP(B65,'F3D 1989'!B:B,'F3D 1989'!E:E,200),_xlfn.XLOOKUP(B65,'F3D 1987'!B:B,'F3D 1987'!E:E,200),_xlfn.XLOOKUP(B65,'F3D 1985'!B:B,'F3D 1985'!E:E,200))</f>
        <v>64.5</v>
      </c>
      <c r="E65" s="82">
        <f>_xlfn.XLOOKUP(F65,AB:AB,AC:AC,0)+_xlfn.XLOOKUP(G65,AB:AB,AC:AC,0)+_xlfn.XLOOKUP(H65,AB:AB,AC:AC,0)+_xlfn.XLOOKUP(I65,AB:AB,AC:AC,0)+_xlfn.XLOOKUP(J65,AB:AB,AC:AC,0)+_xlfn.XLOOKUP(K65,AB:AB,AC:AC,0)+_xlfn.XLOOKUP(L65,AB:AB,AC:AC,0)+_xlfn.XLOOKUP(M65,AB:AB,AC:AC,0)+_xlfn.XLOOKUP(N65,AB:AB,AC:AC,0)+_xlfn.XLOOKUP(O65,AB:AB,AC:AC,0)+_xlfn.XLOOKUP(P65,AB:AB,AC:AC,0)+_xlfn.XLOOKUP(Q65,AB:AB,AC:AC,0)+_xlfn.XLOOKUP(R65,AB:AB,AC:AC,0)+_xlfn.XLOOKUP(S65,AB:AB,AC:AC,0)+_xlfn.XLOOKUP(T65,AB:AB,AC:AC,0)+_xlfn.XLOOKUP(U65,AB:AB,AC:AC,0)+_xlfn.XLOOKUP(V65,AB:AB,AC:AC,0)+_xlfn.XLOOKUP(W65,AB:AB,AC:AC,0)+_xlfn.XLOOKUP(X65,AB:AB,AC:AC,0)+_xlfn.XLOOKUP(Y65,AB:AB,AC:AC,0)+_xlfn.XLOOKUP(Z65,AB:AB,AC:AC,0)</f>
        <v>68.707558243650482</v>
      </c>
      <c r="F65" s="46" t="str">
        <f>_xlfn.XLOOKUP(B65,'F3D 2025'!$B$3:$B$60,'F3D 2025'!$A$3:$A$60,"-")</f>
        <v>-</v>
      </c>
      <c r="G65" s="49" t="str">
        <f>_xlfn.XLOOKUP(B65,'F3D 2023'!$B$3:$B$60,'F3D 2023'!$A$3:$A$60,"-")</f>
        <v>-</v>
      </c>
      <c r="H65" s="49" t="str">
        <f>_xlfn.XLOOKUP(B65,'F3D 2022'!$B$3:$B$60,'F3D 2022'!$A$3:$A$60,"-")</f>
        <v>-</v>
      </c>
      <c r="I65" s="49" t="str">
        <f>_xlfn.XLOOKUP(B65,'F3D 2019'!$B$3:$B$60,'F3D 2019'!$A$3:$A$60,"-")</f>
        <v>-</v>
      </c>
      <c r="J65" s="49" t="str">
        <f>_xlfn.XLOOKUP(B65,'F3D 2017'!$B$3:$B$60,'F3D 2017'!$A$3:$A$60,"-")</f>
        <v>-</v>
      </c>
      <c r="K65" s="49" t="str">
        <f>_xlfn.XLOOKUP(B65,'F3D 2015'!$B$3:$B$60,'F3D 2015'!$A$3:$A$60,"-")</f>
        <v>-</v>
      </c>
      <c r="L65" s="49" t="str">
        <f>_xlfn.XLOOKUP(B65,'F3D 2013'!$B$3:$B$60,'F3D 2013'!$A$3:$A$60,"-")</f>
        <v>-</v>
      </c>
      <c r="M65" s="49" t="str">
        <f>_xlfn.XLOOKUP(B65,'F3D 2011'!$B$3:$B$60,'F3D 2011'!$A$3:$A$60,"-")</f>
        <v>-</v>
      </c>
      <c r="N65" s="49">
        <f>_xlfn.XLOOKUP(B65,'F3D 2009'!$B$3:$B$60,'F3D 2009'!$A$3:$A$60,"-")</f>
        <v>26</v>
      </c>
      <c r="O65" s="49">
        <f>_xlfn.XLOOKUP(B65,'F3D 2007'!$B$3:$B$60,'F3D 2007'!$A$3:$A$60,"-")</f>
        <v>33</v>
      </c>
      <c r="P65" s="49">
        <f>_xlfn.XLOOKUP(B65,'F3D 2005'!$B$3:$B$60,'F3D 2005'!$A$3:$A$60,"-")</f>
        <v>21</v>
      </c>
      <c r="Q65" s="49">
        <f>_xlfn.XLOOKUP(B65,'F3D 2003'!$B$3:$B$60,'F3D 2003'!$A$3:$A$60,"-")</f>
        <v>20</v>
      </c>
      <c r="R65" s="49">
        <f>_xlfn.XLOOKUP(B65,'F3D 2001'!$B$3:$B$60,'F3D 2001'!$A$3:$A$60,"-")</f>
        <v>18</v>
      </c>
      <c r="S65" s="49">
        <f>_xlfn.XLOOKUP(B65,'F3D 1999'!$B$3:$B$60,'F3D 1999'!$A$3:$A$60,"-")</f>
        <v>30</v>
      </c>
      <c r="T65" s="49">
        <f>_xlfn.XLOOKUP(B65,'F3D 1997'!$B$3:$B$56,'F3D 1997'!$A$3:$A$56,"-")</f>
        <v>20</v>
      </c>
      <c r="U65" s="49">
        <f>_xlfn.XLOOKUP(B65,'F3D 1995'!$B$3:$B$60,'F3D 1995'!$A$3:$A$60,"-")</f>
        <v>15</v>
      </c>
      <c r="V65" s="49">
        <f>_xlfn.XLOOKUP(B65,'F3D 1993'!$B$3:$B$60,'F3D 1993'!$A$3:$A$60,"-")</f>
        <v>15</v>
      </c>
      <c r="W65" s="49" t="str">
        <f>_xlfn.XLOOKUP(B65,'F3D 1991'!$B$3:$B$60,'F3D 1991'!$A$3:$A$60,"-")</f>
        <v>-</v>
      </c>
      <c r="X65" s="49" t="str">
        <f>_xlfn.XLOOKUP(B65,'F3D 1989'!$B$3:$B$60,'F3D 1989'!$A$3:$A$60,"-")</f>
        <v>-</v>
      </c>
      <c r="Y65" s="49" t="str">
        <f>_xlfn.XLOOKUP(B65,'F3D 1987'!$B$3:$B$60,'F3D 1987'!$A$3:$A$60,"-")</f>
        <v>-</v>
      </c>
      <c r="Z65" s="50" t="str">
        <f>_xlfn.XLOOKUP(B65,'F3D 1985'!$B$3:$B$60,'F3D 1985'!$A$3:$A$60,"-")</f>
        <v>-</v>
      </c>
    </row>
    <row r="66" spans="1:26" x14ac:dyDescent="0.3">
      <c r="A66" s="40">
        <f>A65+1</f>
        <v>64</v>
      </c>
      <c r="B66" s="21" t="s">
        <v>290</v>
      </c>
      <c r="C66" s="24" t="s">
        <v>10</v>
      </c>
      <c r="D66" s="85">
        <f>MIN(_xlfn.XLOOKUP(B66,'F3D 2025'!B:B,'F3D 2025'!E:E,200),_xlfn.XLOOKUP(B66,'F3D 2023'!B:B,'F3D 2023'!E:E,200),_xlfn.XLOOKUP(B66,'F3D 2022'!B:B,'F3D 2022'!E:E,200),_xlfn.XLOOKUP(B66,'F3D 2019'!B:B,'F3D 2019'!E:E,200),_xlfn.XLOOKUP(B66,'F3D 2017'!B:B,'F3D 2017'!E:E,200),_xlfn.XLOOKUP(B66,'F3D 2015'!B:B,'F3D 2015'!E:E,200),_xlfn.XLOOKUP(B66,'F3D 2013'!B:B,'F3D 2013'!E:E,200),_xlfn.XLOOKUP(B66,'F3D 2011'!B:B,'F3D 2011'!E:E,200),_xlfn.XLOOKUP(B66,'F3D 2009'!B:B,'F3D 2009'!E:E,200),_xlfn.XLOOKUP(B66,'F3D 2007'!B:B,'F3D 2007'!E:E,200),_xlfn.XLOOKUP(B66,'F3D 2005'!B:B,'F3D 2005'!E:E,200),_xlfn.XLOOKUP(B66,'F3D 2003'!B:B,'F3D 2003'!E:E,200),_xlfn.XLOOKUP(B66,'F3D 2001'!B:B,'F3D 2001'!E:E,200),_xlfn.XLOOKUP(B66,'F3D 1999'!B:B,'F3D 1999'!E:E,200),_xlfn.XLOOKUP(B66,'F3D 1997'!B:B,'F3D 1997'!E:E,200),_xlfn.XLOOKUP(B66,'F3D 1995'!B:B,'F3D 1995'!E:E,200),_xlfn.XLOOKUP(B66,'F3D 1993'!B:B,'F3D 1993'!E:E,200),_xlfn.XLOOKUP(B66,'F3D 1991'!B:B,'F3D 1991'!E:E,200),_xlfn.XLOOKUP(B66,'F3D 1989'!B:B,'F3D 1989'!E:E,200),_xlfn.XLOOKUP(B66,'F3D 1987'!B:B,'F3D 1987'!E:E,200),_xlfn.XLOOKUP(B66,'F3D 1985'!B:B,'F3D 1985'!E:E,200))</f>
        <v>75.7</v>
      </c>
      <c r="E66" s="82">
        <f>_xlfn.XLOOKUP(F66,AB:AB,AC:AC,0)+_xlfn.XLOOKUP(G66,AB:AB,AC:AC,0)+_xlfn.XLOOKUP(H66,AB:AB,AC:AC,0)+_xlfn.XLOOKUP(I66,AB:AB,AC:AC,0)+_xlfn.XLOOKUP(J66,AB:AB,AC:AC,0)+_xlfn.XLOOKUP(K66,AB:AB,AC:AC,0)+_xlfn.XLOOKUP(L66,AB:AB,AC:AC,0)+_xlfn.XLOOKUP(M66,AB:AB,AC:AC,0)+_xlfn.XLOOKUP(N66,AB:AB,AC:AC,0)+_xlfn.XLOOKUP(O66,AB:AB,AC:AC,0)+_xlfn.XLOOKUP(P66,AB:AB,AC:AC,0)+_xlfn.XLOOKUP(Q66,AB:AB,AC:AC,0)+_xlfn.XLOOKUP(R66,AB:AB,AC:AC,0)+_xlfn.XLOOKUP(S66,AB:AB,AC:AC,0)+_xlfn.XLOOKUP(T66,AB:AB,AC:AC,0)+_xlfn.XLOOKUP(U66,AB:AB,AC:AC,0)+_xlfn.XLOOKUP(V66,AB:AB,AC:AC,0)+_xlfn.XLOOKUP(W66,AB:AB,AC:AC,0)+_xlfn.XLOOKUP(X66,AB:AB,AC:AC,0)+_xlfn.XLOOKUP(Y66,AB:AB,AC:AC,0)+_xlfn.XLOOKUP(Z66,AB:AB,AC:AC,0)</f>
        <v>68.293763198785655</v>
      </c>
      <c r="F66" s="46" t="str">
        <f>_xlfn.XLOOKUP(B66,'F3D 2025'!$B$3:$B$60,'F3D 2025'!$A$3:$A$60,"-")</f>
        <v>-</v>
      </c>
      <c r="G66" s="49" t="str">
        <f>_xlfn.XLOOKUP(B66,'F3D 2023'!$B$3:$B$60,'F3D 2023'!$A$3:$A$60,"-")</f>
        <v>-</v>
      </c>
      <c r="H66" s="49" t="str">
        <f>_xlfn.XLOOKUP(B66,'F3D 2022'!$B$3:$B$60,'F3D 2022'!$A$3:$A$60,"-")</f>
        <v>-</v>
      </c>
      <c r="I66" s="49" t="str">
        <f>_xlfn.XLOOKUP(B66,'F3D 2019'!$B$3:$B$60,'F3D 2019'!$A$3:$A$60,"-")</f>
        <v>-</v>
      </c>
      <c r="J66" s="49" t="str">
        <f>_xlfn.XLOOKUP(B66,'F3D 2017'!$B$3:$B$60,'F3D 2017'!$A$3:$A$60,"-")</f>
        <v>-</v>
      </c>
      <c r="K66" s="49" t="str">
        <f>_xlfn.XLOOKUP(B66,'F3D 2015'!$B$3:$B$60,'F3D 2015'!$A$3:$A$60,"-")</f>
        <v>-</v>
      </c>
      <c r="L66" s="49" t="str">
        <f>_xlfn.XLOOKUP(B66,'F3D 2013'!$B$3:$B$60,'F3D 2013'!$A$3:$A$60,"-")</f>
        <v>-</v>
      </c>
      <c r="M66" s="49" t="str">
        <f>_xlfn.XLOOKUP(B66,'F3D 2011'!$B$3:$B$60,'F3D 2011'!$A$3:$A$60,"-")</f>
        <v>-</v>
      </c>
      <c r="N66" s="49" t="str">
        <f>_xlfn.XLOOKUP(B66,'F3D 2009'!$B$3:$B$60,'F3D 2009'!$A$3:$A$60,"-")</f>
        <v>-</v>
      </c>
      <c r="O66" s="49" t="str">
        <f>_xlfn.XLOOKUP(B66,'F3D 2007'!$B$3:$B$60,'F3D 2007'!$A$3:$A$60,"-")</f>
        <v>-</v>
      </c>
      <c r="P66" s="49" t="str">
        <f>_xlfn.XLOOKUP(B66,'F3D 2005'!$B$3:$B$60,'F3D 2005'!$A$3:$A$60,"-")</f>
        <v>-</v>
      </c>
      <c r="Q66" s="49" t="str">
        <f>_xlfn.XLOOKUP(B66,'F3D 2003'!$B$3:$B$60,'F3D 2003'!$A$3:$A$60,"-")</f>
        <v>-</v>
      </c>
      <c r="R66" s="49" t="str">
        <f>_xlfn.XLOOKUP(B66,'F3D 2001'!$B$3:$B$60,'F3D 2001'!$A$3:$A$60,"-")</f>
        <v>-</v>
      </c>
      <c r="S66" s="49" t="str">
        <f>_xlfn.XLOOKUP(B66,'F3D 1999'!$B$3:$B$60,'F3D 1999'!$A$3:$A$60,"-")</f>
        <v>-</v>
      </c>
      <c r="T66" s="49" t="str">
        <f>_xlfn.XLOOKUP(B66,'F3D 1997'!$B$3:$B$56,'F3D 1997'!$A$3:$A$56,"-")</f>
        <v>-</v>
      </c>
      <c r="U66" s="49" t="str">
        <f>_xlfn.XLOOKUP(B66,'F3D 1995'!$B$3:$B$60,'F3D 1995'!$A$3:$A$60,"-")</f>
        <v>-</v>
      </c>
      <c r="V66" s="49" t="str">
        <f>_xlfn.XLOOKUP(B66,'F3D 1993'!$B$3:$B$60,'F3D 1993'!$A$3:$A$60,"-")</f>
        <v>-</v>
      </c>
      <c r="W66" s="49">
        <f>_xlfn.XLOOKUP(B66,'F3D 1991'!$B$3:$B$60,'F3D 1991'!$A$3:$A$60,"-")</f>
        <v>6</v>
      </c>
      <c r="X66" s="49">
        <f>_xlfn.XLOOKUP(B66,'F3D 1989'!$B$3:$B$60,'F3D 1989'!$A$3:$A$60,"-")</f>
        <v>13</v>
      </c>
      <c r="Y66" s="49" t="str">
        <f>_xlfn.XLOOKUP(B66,'F3D 1987'!$B$3:$B$60,'F3D 1987'!$A$3:$A$60,"-")</f>
        <v>-</v>
      </c>
      <c r="Z66" s="50" t="str">
        <f>_xlfn.XLOOKUP(B66,'F3D 1985'!$B$3:$B$60,'F3D 1985'!$A$3:$A$60,"-")</f>
        <v>-</v>
      </c>
    </row>
    <row r="67" spans="1:26" x14ac:dyDescent="0.3">
      <c r="A67" s="40">
        <f>A66+1</f>
        <v>65</v>
      </c>
      <c r="B67" s="21" t="s">
        <v>310</v>
      </c>
      <c r="C67" s="24" t="s">
        <v>6</v>
      </c>
      <c r="D67" s="85">
        <f>MIN(_xlfn.XLOOKUP(B67,'F3D 2025'!B:B,'F3D 2025'!E:E,200),_xlfn.XLOOKUP(B67,'F3D 2023'!B:B,'F3D 2023'!E:E,200),_xlfn.XLOOKUP(B67,'F3D 2022'!B:B,'F3D 2022'!E:E,200),_xlfn.XLOOKUP(B67,'F3D 2019'!B:B,'F3D 2019'!E:E,200),_xlfn.XLOOKUP(B67,'F3D 2017'!B:B,'F3D 2017'!E:E,200),_xlfn.XLOOKUP(B67,'F3D 2015'!B:B,'F3D 2015'!E:E,200),_xlfn.XLOOKUP(B67,'F3D 2013'!B:B,'F3D 2013'!E:E,200),_xlfn.XLOOKUP(B67,'F3D 2011'!B:B,'F3D 2011'!E:E,200),_xlfn.XLOOKUP(B67,'F3D 2009'!B:B,'F3D 2009'!E:E,200),_xlfn.XLOOKUP(B67,'F3D 2007'!B:B,'F3D 2007'!E:E,200),_xlfn.XLOOKUP(B67,'F3D 2005'!B:B,'F3D 2005'!E:E,200),_xlfn.XLOOKUP(B67,'F3D 2003'!B:B,'F3D 2003'!E:E,200),_xlfn.XLOOKUP(B67,'F3D 2001'!B:B,'F3D 2001'!E:E,200),_xlfn.XLOOKUP(B67,'F3D 1999'!B:B,'F3D 1999'!E:E,200),_xlfn.XLOOKUP(B67,'F3D 1997'!B:B,'F3D 1997'!E:E,200),_xlfn.XLOOKUP(B67,'F3D 1995'!B:B,'F3D 1995'!E:E,200),_xlfn.XLOOKUP(B67,'F3D 1993'!B:B,'F3D 1993'!E:E,200),_xlfn.XLOOKUP(B67,'F3D 1991'!B:B,'F3D 1991'!E:E,200),_xlfn.XLOOKUP(B67,'F3D 1989'!B:B,'F3D 1989'!E:E,200),_xlfn.XLOOKUP(B67,'F3D 1987'!B:B,'F3D 1987'!E:E,200),_xlfn.XLOOKUP(B67,'F3D 1985'!B:B,'F3D 1985'!E:E,200))</f>
        <v>62.16</v>
      </c>
      <c r="E67" s="82">
        <f>_xlfn.XLOOKUP(F67,AB:AB,AC:AC,0)+_xlfn.XLOOKUP(G67,AB:AB,AC:AC,0)+_xlfn.XLOOKUP(H67,AB:AB,AC:AC,0)+_xlfn.XLOOKUP(I67,AB:AB,AC:AC,0)+_xlfn.XLOOKUP(J67,AB:AB,AC:AC,0)+_xlfn.XLOOKUP(K67,AB:AB,AC:AC,0)+_xlfn.XLOOKUP(L67,AB:AB,AC:AC,0)+_xlfn.XLOOKUP(M67,AB:AB,AC:AC,0)+_xlfn.XLOOKUP(N67,AB:AB,AC:AC,0)+_xlfn.XLOOKUP(O67,AB:AB,AC:AC,0)+_xlfn.XLOOKUP(P67,AB:AB,AC:AC,0)+_xlfn.XLOOKUP(Q67,AB:AB,AC:AC,0)+_xlfn.XLOOKUP(R67,AB:AB,AC:AC,0)+_xlfn.XLOOKUP(S67,AB:AB,AC:AC,0)+_xlfn.XLOOKUP(T67,AB:AB,AC:AC,0)+_xlfn.XLOOKUP(U67,AB:AB,AC:AC,0)+_xlfn.XLOOKUP(V67,AB:AB,AC:AC,0)+_xlfn.XLOOKUP(W67,AB:AB,AC:AC,0)+_xlfn.XLOOKUP(X67,AB:AB,AC:AC,0)+_xlfn.XLOOKUP(Y67,AB:AB,AC:AC,0)+_xlfn.XLOOKUP(Z67,AB:AB,AC:AC,0)</f>
        <v>67.261960015339255</v>
      </c>
      <c r="F67" s="46" t="str">
        <f>_xlfn.XLOOKUP(B67,'F3D 2025'!$B$3:$B$60,'F3D 2025'!$A$3:$A$60,"-")</f>
        <v>-</v>
      </c>
      <c r="G67" s="49" t="str">
        <f>_xlfn.XLOOKUP(B67,'F3D 2023'!$B$3:$B$60,'F3D 2023'!$A$3:$A$60,"-")</f>
        <v>-</v>
      </c>
      <c r="H67" s="49" t="str">
        <f>_xlfn.XLOOKUP(B67,'F3D 2022'!$B$3:$B$60,'F3D 2022'!$A$3:$A$60,"-")</f>
        <v>-</v>
      </c>
      <c r="I67" s="49" t="str">
        <f>_xlfn.XLOOKUP(B67,'F3D 2019'!$B$3:$B$60,'F3D 2019'!$A$3:$A$60,"-")</f>
        <v>-</v>
      </c>
      <c r="J67" s="49" t="str">
        <f>_xlfn.XLOOKUP(B67,'F3D 2017'!$B$3:$B$60,'F3D 2017'!$A$3:$A$60,"-")</f>
        <v>-</v>
      </c>
      <c r="K67" s="49" t="str">
        <f>_xlfn.XLOOKUP(B67,'F3D 2015'!$B$3:$B$60,'F3D 2015'!$A$3:$A$60,"-")</f>
        <v>-</v>
      </c>
      <c r="L67" s="49" t="str">
        <f>_xlfn.XLOOKUP(B67,'F3D 2013'!$B$3:$B$60,'F3D 2013'!$A$3:$A$60,"-")</f>
        <v>-</v>
      </c>
      <c r="M67" s="49" t="str">
        <f>_xlfn.XLOOKUP(B67,'F3D 2011'!$B$3:$B$60,'F3D 2011'!$A$3:$A$60,"-")</f>
        <v>-</v>
      </c>
      <c r="N67" s="49" t="str">
        <f>_xlfn.XLOOKUP(B67,'F3D 2009'!$B$3:$B$60,'F3D 2009'!$A$3:$A$60,"-")</f>
        <v>-</v>
      </c>
      <c r="O67" s="49" t="str">
        <f>_xlfn.XLOOKUP(B67,'F3D 2007'!$B$3:$B$60,'F3D 2007'!$A$3:$A$60,"-")</f>
        <v>-</v>
      </c>
      <c r="P67" s="49" t="str">
        <f>_xlfn.XLOOKUP(B67,'F3D 2005'!$B$3:$B$60,'F3D 2005'!$A$3:$A$60,"-")</f>
        <v>-</v>
      </c>
      <c r="Q67" s="49" t="str">
        <f>_xlfn.XLOOKUP(B67,'F3D 2003'!$B$3:$B$60,'F3D 2003'!$A$3:$A$60,"-")</f>
        <v>-</v>
      </c>
      <c r="R67" s="49">
        <f>_xlfn.XLOOKUP(B67,'F3D 2001'!$B$3:$B$60,'F3D 2001'!$A$3:$A$60,"-")</f>
        <v>35</v>
      </c>
      <c r="S67" s="49" t="str">
        <f>_xlfn.XLOOKUP(B67,'F3D 1999'!$B$3:$B$60,'F3D 1999'!$A$3:$A$60,"-")</f>
        <v>-</v>
      </c>
      <c r="T67" s="49">
        <f>_xlfn.XLOOKUP(B67,'F3D 1997'!$B$3:$B$56,'F3D 1997'!$A$3:$A$56,"-")</f>
        <v>4</v>
      </c>
      <c r="U67" s="49" t="str">
        <f>_xlfn.XLOOKUP(B67,'F3D 1995'!$B$3:$B$60,'F3D 1995'!$A$3:$A$60,"-")</f>
        <v>-</v>
      </c>
      <c r="V67" s="49" t="str">
        <f>_xlfn.XLOOKUP(B67,'F3D 1993'!$B$3:$B$60,'F3D 1993'!$A$3:$A$60,"-")</f>
        <v>-</v>
      </c>
      <c r="W67" s="49" t="str">
        <f>_xlfn.XLOOKUP(B67,'F3D 1991'!$B$3:$B$60,'F3D 1991'!$A$3:$A$60,"-")</f>
        <v>-</v>
      </c>
      <c r="X67" s="49" t="str">
        <f>_xlfn.XLOOKUP(B67,'F3D 1989'!$B$3:$B$60,'F3D 1989'!$A$3:$A$60,"-")</f>
        <v>-</v>
      </c>
      <c r="Y67" s="49" t="str">
        <f>_xlfn.XLOOKUP(B67,'F3D 1987'!$B$3:$B$60,'F3D 1987'!$A$3:$A$60,"-")</f>
        <v>-</v>
      </c>
      <c r="Z67" s="50" t="str">
        <f>_xlfn.XLOOKUP(B67,'F3D 1985'!$B$3:$B$60,'F3D 1985'!$A$3:$A$60,"-")</f>
        <v>-</v>
      </c>
    </row>
    <row r="68" spans="1:26" x14ac:dyDescent="0.3">
      <c r="A68" s="40">
        <f>A67+1</f>
        <v>66</v>
      </c>
      <c r="B68" s="21" t="s">
        <v>144</v>
      </c>
      <c r="C68" s="24" t="s">
        <v>30</v>
      </c>
      <c r="D68" s="85">
        <f>MIN(_xlfn.XLOOKUP(B68,'F3D 2025'!B:B,'F3D 2025'!E:E,200),_xlfn.XLOOKUP(B68,'F3D 2023'!B:B,'F3D 2023'!E:E,200),_xlfn.XLOOKUP(B68,'F3D 2022'!B:B,'F3D 2022'!E:E,200),_xlfn.XLOOKUP(B68,'F3D 2019'!B:B,'F3D 2019'!E:E,200),_xlfn.XLOOKUP(B68,'F3D 2017'!B:B,'F3D 2017'!E:E,200),_xlfn.XLOOKUP(B68,'F3D 2015'!B:B,'F3D 2015'!E:E,200),_xlfn.XLOOKUP(B68,'F3D 2013'!B:B,'F3D 2013'!E:E,200),_xlfn.XLOOKUP(B68,'F3D 2011'!B:B,'F3D 2011'!E:E,200),_xlfn.XLOOKUP(B68,'F3D 2009'!B:B,'F3D 2009'!E:E,200),_xlfn.XLOOKUP(B68,'F3D 2007'!B:B,'F3D 2007'!E:E,200),_xlfn.XLOOKUP(B68,'F3D 2005'!B:B,'F3D 2005'!E:E,200),_xlfn.XLOOKUP(B68,'F3D 2003'!B:B,'F3D 2003'!E:E,200),_xlfn.XLOOKUP(B68,'F3D 2001'!B:B,'F3D 2001'!E:E,200),_xlfn.XLOOKUP(B68,'F3D 1999'!B:B,'F3D 1999'!E:E,200),_xlfn.XLOOKUP(B68,'F3D 1997'!B:B,'F3D 1997'!E:E,200),_xlfn.XLOOKUP(B68,'F3D 1995'!B:B,'F3D 1995'!E:E,200),_xlfn.XLOOKUP(B68,'F3D 1993'!B:B,'F3D 1993'!E:E,200),_xlfn.XLOOKUP(B68,'F3D 1991'!B:B,'F3D 1991'!E:E,200),_xlfn.XLOOKUP(B68,'F3D 1989'!B:B,'F3D 1989'!E:E,200),_xlfn.XLOOKUP(B68,'F3D 1987'!B:B,'F3D 1987'!E:E,200),_xlfn.XLOOKUP(B68,'F3D 1985'!B:B,'F3D 1985'!E:E,200))</f>
        <v>60.27</v>
      </c>
      <c r="E68" s="82">
        <f>_xlfn.XLOOKUP(F68,AB:AB,AC:AC,0)+_xlfn.XLOOKUP(G68,AB:AB,AC:AC,0)+_xlfn.XLOOKUP(H68,AB:AB,AC:AC,0)+_xlfn.XLOOKUP(I68,AB:AB,AC:AC,0)+_xlfn.XLOOKUP(J68,AB:AB,AC:AC,0)+_xlfn.XLOOKUP(K68,AB:AB,AC:AC,0)+_xlfn.XLOOKUP(L68,AB:AB,AC:AC,0)+_xlfn.XLOOKUP(M68,AB:AB,AC:AC,0)+_xlfn.XLOOKUP(N68,AB:AB,AC:AC,0)+_xlfn.XLOOKUP(O68,AB:AB,AC:AC,0)+_xlfn.XLOOKUP(P68,AB:AB,AC:AC,0)+_xlfn.XLOOKUP(Q68,AB:AB,AC:AC,0)+_xlfn.XLOOKUP(R68,AB:AB,AC:AC,0)+_xlfn.XLOOKUP(S68,AB:AB,AC:AC,0)+_xlfn.XLOOKUP(T68,AB:AB,AC:AC,0)+_xlfn.XLOOKUP(U68,AB:AB,AC:AC,0)+_xlfn.XLOOKUP(V68,AB:AB,AC:AC,0)+_xlfn.XLOOKUP(W68,AB:AB,AC:AC,0)+_xlfn.XLOOKUP(X68,AB:AB,AC:AC,0)+_xlfn.XLOOKUP(Y68,AB:AB,AC:AC,0)+_xlfn.XLOOKUP(Z68,AB:AB,AC:AC,0)</f>
        <v>66.127194428551348</v>
      </c>
      <c r="F68" s="46" t="str">
        <f>_xlfn.XLOOKUP(B68,'F3D 2025'!$B$3:$B$60,'F3D 2025'!$A$3:$A$60,"-")</f>
        <v>-</v>
      </c>
      <c r="G68" s="49" t="str">
        <f>_xlfn.XLOOKUP(B68,'F3D 2023'!$B$3:$B$60,'F3D 2023'!$A$3:$A$60,"-")</f>
        <v>-</v>
      </c>
      <c r="H68" s="49" t="str">
        <f>_xlfn.XLOOKUP(B68,'F3D 2022'!$B$3:$B$60,'F3D 2022'!$A$3:$A$60,"-")</f>
        <v>-</v>
      </c>
      <c r="I68" s="49">
        <f>_xlfn.XLOOKUP(B68,'F3D 2019'!$B$3:$B$60,'F3D 2019'!$A$3:$A$60,"-")</f>
        <v>32</v>
      </c>
      <c r="J68" s="49" t="str">
        <f>_xlfn.XLOOKUP(B68,'F3D 2017'!$B$3:$B$60,'F3D 2017'!$A$3:$A$60,"-")</f>
        <v>-</v>
      </c>
      <c r="K68" s="49">
        <f>_xlfn.XLOOKUP(B68,'F3D 2015'!$B$3:$B$60,'F3D 2015'!$A$3:$A$60,"-")</f>
        <v>27</v>
      </c>
      <c r="L68" s="49" t="str">
        <f>_xlfn.XLOOKUP(B68,'F3D 2013'!$B$3:$B$60,'F3D 2013'!$A$3:$A$60,"-")</f>
        <v>-</v>
      </c>
      <c r="M68" s="49" t="str">
        <f>_xlfn.XLOOKUP(B68,'F3D 2011'!$B$3:$B$60,'F3D 2011'!$A$3:$A$60,"-")</f>
        <v>-</v>
      </c>
      <c r="N68" s="49">
        <f>_xlfn.XLOOKUP(B68,'F3D 2009'!$B$3:$B$60,'F3D 2009'!$A$3:$A$60,"-")</f>
        <v>17</v>
      </c>
      <c r="O68" s="49">
        <f>_xlfn.XLOOKUP(B68,'F3D 2007'!$B$3:$B$60,'F3D 2007'!$A$3:$A$60,"-")</f>
        <v>6</v>
      </c>
      <c r="P68" s="49" t="str">
        <f>_xlfn.XLOOKUP(B68,'F3D 2005'!$B$3:$B$60,'F3D 2005'!$A$3:$A$60,"-")</f>
        <v>-</v>
      </c>
      <c r="Q68" s="49" t="str">
        <f>_xlfn.XLOOKUP(B68,'F3D 2003'!$B$3:$B$60,'F3D 2003'!$A$3:$A$60,"-")</f>
        <v>-</v>
      </c>
      <c r="R68" s="49" t="str">
        <f>_xlfn.XLOOKUP(B68,'F3D 2001'!$B$3:$B$60,'F3D 2001'!$A$3:$A$60,"-")</f>
        <v>-</v>
      </c>
      <c r="S68" s="49" t="str">
        <f>_xlfn.XLOOKUP(B68,'F3D 1999'!$B$3:$B$60,'F3D 1999'!$A$3:$A$60,"-")</f>
        <v>-</v>
      </c>
      <c r="T68" s="49" t="str">
        <f>_xlfn.XLOOKUP(B68,'F3D 1997'!$B$3:$B$56,'F3D 1997'!$A$3:$A$56,"-")</f>
        <v>-</v>
      </c>
      <c r="U68" s="49" t="str">
        <f>_xlfn.XLOOKUP(B68,'F3D 1995'!$B$3:$B$60,'F3D 1995'!$A$3:$A$60,"-")</f>
        <v>-</v>
      </c>
      <c r="V68" s="49" t="str">
        <f>_xlfn.XLOOKUP(B68,'F3D 1993'!$B$3:$B$60,'F3D 1993'!$A$3:$A$60,"-")</f>
        <v>-</v>
      </c>
      <c r="W68" s="49" t="str">
        <f>_xlfn.XLOOKUP(B68,'F3D 1991'!$B$3:$B$60,'F3D 1991'!$A$3:$A$60,"-")</f>
        <v>-</v>
      </c>
      <c r="X68" s="49" t="str">
        <f>_xlfn.XLOOKUP(B68,'F3D 1989'!$B$3:$B$60,'F3D 1989'!$A$3:$A$60,"-")</f>
        <v>-</v>
      </c>
      <c r="Y68" s="49" t="str">
        <f>_xlfn.XLOOKUP(B68,'F3D 1987'!$B$3:$B$60,'F3D 1987'!$A$3:$A$60,"-")</f>
        <v>-</v>
      </c>
      <c r="Z68" s="50" t="str">
        <f>_xlfn.XLOOKUP(B68,'F3D 1985'!$B$3:$B$60,'F3D 1985'!$A$3:$A$60,"-")</f>
        <v>-</v>
      </c>
    </row>
    <row r="69" spans="1:26" x14ac:dyDescent="0.3">
      <c r="A69" s="40">
        <f>A68+1</f>
        <v>67</v>
      </c>
      <c r="B69" s="21" t="s">
        <v>224</v>
      </c>
      <c r="C69" s="24" t="s">
        <v>9</v>
      </c>
      <c r="D69" s="85">
        <f>MIN(_xlfn.XLOOKUP(B69,'F3D 2025'!B:B,'F3D 2025'!E:E,200),_xlfn.XLOOKUP(B69,'F3D 2023'!B:B,'F3D 2023'!E:E,200),_xlfn.XLOOKUP(B69,'F3D 2022'!B:B,'F3D 2022'!E:E,200),_xlfn.XLOOKUP(B69,'F3D 2019'!B:B,'F3D 2019'!E:E,200),_xlfn.XLOOKUP(B69,'F3D 2017'!B:B,'F3D 2017'!E:E,200),_xlfn.XLOOKUP(B69,'F3D 2015'!B:B,'F3D 2015'!E:E,200),_xlfn.XLOOKUP(B69,'F3D 2013'!B:B,'F3D 2013'!E:E,200),_xlfn.XLOOKUP(B69,'F3D 2011'!B:B,'F3D 2011'!E:E,200),_xlfn.XLOOKUP(B69,'F3D 2009'!B:B,'F3D 2009'!E:E,200),_xlfn.XLOOKUP(B69,'F3D 2007'!B:B,'F3D 2007'!E:E,200),_xlfn.XLOOKUP(B69,'F3D 2005'!B:B,'F3D 2005'!E:E,200),_xlfn.XLOOKUP(B69,'F3D 2003'!B:B,'F3D 2003'!E:E,200),_xlfn.XLOOKUP(B69,'F3D 2001'!B:B,'F3D 2001'!E:E,200),_xlfn.XLOOKUP(B69,'F3D 1999'!B:B,'F3D 1999'!E:E,200),_xlfn.XLOOKUP(B69,'F3D 1997'!B:B,'F3D 1997'!E:E,200),_xlfn.XLOOKUP(B69,'F3D 1995'!B:B,'F3D 1995'!E:E,200),_xlfn.XLOOKUP(B69,'F3D 1993'!B:B,'F3D 1993'!E:E,200),_xlfn.XLOOKUP(B69,'F3D 1991'!B:B,'F3D 1991'!E:E,200),_xlfn.XLOOKUP(B69,'F3D 1989'!B:B,'F3D 1989'!E:E,200),_xlfn.XLOOKUP(B69,'F3D 1987'!B:B,'F3D 1987'!E:E,200),_xlfn.XLOOKUP(B69,'F3D 1985'!B:B,'F3D 1985'!E:E,200))</f>
        <v>62.67</v>
      </c>
      <c r="E69" s="82">
        <f>_xlfn.XLOOKUP(F69,AB:AB,AC:AC,0)+_xlfn.XLOOKUP(G69,AB:AB,AC:AC,0)+_xlfn.XLOOKUP(H69,AB:AB,AC:AC,0)+_xlfn.XLOOKUP(I69,AB:AB,AC:AC,0)+_xlfn.XLOOKUP(J69,AB:AB,AC:AC,0)+_xlfn.XLOOKUP(K69,AB:AB,AC:AC,0)+_xlfn.XLOOKUP(L69,AB:AB,AC:AC,0)+_xlfn.XLOOKUP(M69,AB:AB,AC:AC,0)+_xlfn.XLOOKUP(N69,AB:AB,AC:AC,0)+_xlfn.XLOOKUP(O69,AB:AB,AC:AC,0)+_xlfn.XLOOKUP(P69,AB:AB,AC:AC,0)+_xlfn.XLOOKUP(Q69,AB:AB,AC:AC,0)+_xlfn.XLOOKUP(R69,AB:AB,AC:AC,0)+_xlfn.XLOOKUP(S69,AB:AB,AC:AC,0)+_xlfn.XLOOKUP(T69,AB:AB,AC:AC,0)+_xlfn.XLOOKUP(U69,AB:AB,AC:AC,0)+_xlfn.XLOOKUP(V69,AB:AB,AC:AC,0)+_xlfn.XLOOKUP(W69,AB:AB,AC:AC,0)+_xlfn.XLOOKUP(X69,AB:AB,AC:AC,0)+_xlfn.XLOOKUP(Y69,AB:AB,AC:AC,0)+_xlfn.XLOOKUP(Z69,AB:AB,AC:AC,0)</f>
        <v>66.103638251438923</v>
      </c>
      <c r="F69" s="46" t="str">
        <f>_xlfn.XLOOKUP(B69,'F3D 2025'!$B$3:$B$60,'F3D 2025'!$A$3:$A$60,"-")</f>
        <v>-</v>
      </c>
      <c r="G69" s="49" t="str">
        <f>_xlfn.XLOOKUP(B69,'F3D 2023'!$B$3:$B$60,'F3D 2023'!$A$3:$A$60,"-")</f>
        <v>-</v>
      </c>
      <c r="H69" s="49" t="str">
        <f>_xlfn.XLOOKUP(B69,'F3D 2022'!$B$3:$B$60,'F3D 2022'!$A$3:$A$60,"-")</f>
        <v>-</v>
      </c>
      <c r="I69" s="49" t="str">
        <f>_xlfn.XLOOKUP(B69,'F3D 2019'!$B$3:$B$60,'F3D 2019'!$A$3:$A$60,"-")</f>
        <v>-</v>
      </c>
      <c r="J69" s="49" t="str">
        <f>_xlfn.XLOOKUP(B69,'F3D 2017'!$B$3:$B$60,'F3D 2017'!$A$3:$A$60,"-")</f>
        <v>-</v>
      </c>
      <c r="K69" s="49" t="str">
        <f>_xlfn.XLOOKUP(B69,'F3D 2015'!$B$3:$B$60,'F3D 2015'!$A$3:$A$60,"-")</f>
        <v>-</v>
      </c>
      <c r="L69" s="49" t="str">
        <f>_xlfn.XLOOKUP(B69,'F3D 2013'!$B$3:$B$60,'F3D 2013'!$A$3:$A$60,"-")</f>
        <v>-</v>
      </c>
      <c r="M69" s="49" t="str">
        <f>_xlfn.XLOOKUP(B69,'F3D 2011'!$B$3:$B$60,'F3D 2011'!$A$3:$A$60,"-")</f>
        <v>-</v>
      </c>
      <c r="N69" s="49" t="str">
        <f>_xlfn.XLOOKUP(B69,'F3D 2009'!$B$3:$B$60,'F3D 2009'!$A$3:$A$60,"-")</f>
        <v>-</v>
      </c>
      <c r="O69" s="49">
        <f>_xlfn.XLOOKUP(B69,'F3D 2007'!$B$3:$B$60,'F3D 2007'!$A$3:$A$60,"-")</f>
        <v>18</v>
      </c>
      <c r="P69" s="49">
        <f>_xlfn.XLOOKUP(B69,'F3D 2005'!$B$3:$B$60,'F3D 2005'!$A$3:$A$60,"-")</f>
        <v>15</v>
      </c>
      <c r="Q69" s="49">
        <f>_xlfn.XLOOKUP(B69,'F3D 2003'!$B$3:$B$60,'F3D 2003'!$A$3:$A$60,"-")</f>
        <v>16</v>
      </c>
      <c r="R69" s="49">
        <f>_xlfn.XLOOKUP(B69,'F3D 2001'!$B$3:$B$60,'F3D 2001'!$A$3:$A$60,"-")</f>
        <v>12</v>
      </c>
      <c r="S69" s="49">
        <f>_xlfn.XLOOKUP(B69,'F3D 1999'!$B$3:$B$60,'F3D 1999'!$A$3:$A$60,"-")</f>
        <v>28</v>
      </c>
      <c r="T69" s="49">
        <f>_xlfn.XLOOKUP(B69,'F3D 1997'!$B$3:$B$56,'F3D 1997'!$A$3:$A$56,"-")</f>
        <v>24</v>
      </c>
      <c r="U69" s="49" t="str">
        <f>_xlfn.XLOOKUP(B69,'F3D 1995'!$B$3:$B$60,'F3D 1995'!$A$3:$A$60,"-")</f>
        <v>-</v>
      </c>
      <c r="V69" s="49" t="str">
        <f>_xlfn.XLOOKUP(B69,'F3D 1993'!$B$3:$B$60,'F3D 1993'!$A$3:$A$60,"-")</f>
        <v>-</v>
      </c>
      <c r="W69" s="49" t="str">
        <f>_xlfn.XLOOKUP(B69,'F3D 1991'!$B$3:$B$60,'F3D 1991'!$A$3:$A$60,"-")</f>
        <v>-</v>
      </c>
      <c r="X69" s="49" t="str">
        <f>_xlfn.XLOOKUP(B69,'F3D 1989'!$B$3:$B$60,'F3D 1989'!$A$3:$A$60,"-")</f>
        <v>-</v>
      </c>
      <c r="Y69" s="49" t="str">
        <f>_xlfn.XLOOKUP(B69,'F3D 1987'!$B$3:$B$60,'F3D 1987'!$A$3:$A$60,"-")</f>
        <v>-</v>
      </c>
      <c r="Z69" s="50" t="str">
        <f>_xlfn.XLOOKUP(B69,'F3D 1985'!$B$3:$B$60,'F3D 1985'!$A$3:$A$60,"-")</f>
        <v>-</v>
      </c>
    </row>
    <row r="70" spans="1:26" x14ac:dyDescent="0.3">
      <c r="A70" s="40">
        <f>A69+1</f>
        <v>68</v>
      </c>
      <c r="B70" s="21" t="s">
        <v>223</v>
      </c>
      <c r="C70" s="24" t="s">
        <v>7</v>
      </c>
      <c r="D70" s="85">
        <f>MIN(_xlfn.XLOOKUP(B70,'F3D 2025'!B:B,'F3D 2025'!E:E,200),_xlfn.XLOOKUP(B70,'F3D 2023'!B:B,'F3D 2023'!E:E,200),_xlfn.XLOOKUP(B70,'F3D 2022'!B:B,'F3D 2022'!E:E,200),_xlfn.XLOOKUP(B70,'F3D 2019'!B:B,'F3D 2019'!E:E,200),_xlfn.XLOOKUP(B70,'F3D 2017'!B:B,'F3D 2017'!E:E,200),_xlfn.XLOOKUP(B70,'F3D 2015'!B:B,'F3D 2015'!E:E,200),_xlfn.XLOOKUP(B70,'F3D 2013'!B:B,'F3D 2013'!E:E,200),_xlfn.XLOOKUP(B70,'F3D 2011'!B:B,'F3D 2011'!E:E,200),_xlfn.XLOOKUP(B70,'F3D 2009'!B:B,'F3D 2009'!E:E,200),_xlfn.XLOOKUP(B70,'F3D 2007'!B:B,'F3D 2007'!E:E,200),_xlfn.XLOOKUP(B70,'F3D 2005'!B:B,'F3D 2005'!E:E,200),_xlfn.XLOOKUP(B70,'F3D 2003'!B:B,'F3D 2003'!E:E,200),_xlfn.XLOOKUP(B70,'F3D 2001'!B:B,'F3D 2001'!E:E,200),_xlfn.XLOOKUP(B70,'F3D 1999'!B:B,'F3D 1999'!E:E,200),_xlfn.XLOOKUP(B70,'F3D 1997'!B:B,'F3D 1997'!E:E,200),_xlfn.XLOOKUP(B70,'F3D 1995'!B:B,'F3D 1995'!E:E,200),_xlfn.XLOOKUP(B70,'F3D 1993'!B:B,'F3D 1993'!E:E,200),_xlfn.XLOOKUP(B70,'F3D 1991'!B:B,'F3D 1991'!E:E,200),_xlfn.XLOOKUP(B70,'F3D 1989'!B:B,'F3D 1989'!E:E,200),_xlfn.XLOOKUP(B70,'F3D 1987'!B:B,'F3D 1987'!E:E,200),_xlfn.XLOOKUP(B70,'F3D 1985'!B:B,'F3D 1985'!E:E,200))</f>
        <v>61.51</v>
      </c>
      <c r="E70" s="82">
        <f>_xlfn.XLOOKUP(F70,AB:AB,AC:AC,0)+_xlfn.XLOOKUP(G70,AB:AB,AC:AC,0)+_xlfn.XLOOKUP(H70,AB:AB,AC:AC,0)+_xlfn.XLOOKUP(I70,AB:AB,AC:AC,0)+_xlfn.XLOOKUP(J70,AB:AB,AC:AC,0)+_xlfn.XLOOKUP(K70,AB:AB,AC:AC,0)+_xlfn.XLOOKUP(L70,AB:AB,AC:AC,0)+_xlfn.XLOOKUP(M70,AB:AB,AC:AC,0)+_xlfn.XLOOKUP(N70,AB:AB,AC:AC,0)+_xlfn.XLOOKUP(O70,AB:AB,AC:AC,0)+_xlfn.XLOOKUP(P70,AB:AB,AC:AC,0)+_xlfn.XLOOKUP(Q70,AB:AB,AC:AC,0)+_xlfn.XLOOKUP(R70,AB:AB,AC:AC,0)+_xlfn.XLOOKUP(S70,AB:AB,AC:AC,0)+_xlfn.XLOOKUP(T70,AB:AB,AC:AC,0)+_xlfn.XLOOKUP(U70,AB:AB,AC:AC,0)+_xlfn.XLOOKUP(V70,AB:AB,AC:AC,0)+_xlfn.XLOOKUP(W70,AB:AB,AC:AC,0)+_xlfn.XLOOKUP(X70,AB:AB,AC:AC,0)+_xlfn.XLOOKUP(Y70,AB:AB,AC:AC,0)+_xlfn.XLOOKUP(Z70,AB:AB,AC:AC,0)</f>
        <v>65.78891629229966</v>
      </c>
      <c r="F70" s="46" t="str">
        <f>_xlfn.XLOOKUP(B70,'F3D 2025'!$B$3:$B$60,'F3D 2025'!$A$3:$A$60,"-")</f>
        <v>-</v>
      </c>
      <c r="G70" s="49" t="str">
        <f>_xlfn.XLOOKUP(B70,'F3D 2023'!$B$3:$B$60,'F3D 2023'!$A$3:$A$60,"-")</f>
        <v>-</v>
      </c>
      <c r="H70" s="49" t="str">
        <f>_xlfn.XLOOKUP(B70,'F3D 2022'!$B$3:$B$60,'F3D 2022'!$A$3:$A$60,"-")</f>
        <v>-</v>
      </c>
      <c r="I70" s="49" t="str">
        <f>_xlfn.XLOOKUP(B70,'F3D 2019'!$B$3:$B$60,'F3D 2019'!$A$3:$A$60,"-")</f>
        <v>-</v>
      </c>
      <c r="J70" s="49" t="str">
        <f>_xlfn.XLOOKUP(B70,'F3D 2017'!$B$3:$B$60,'F3D 2017'!$A$3:$A$60,"-")</f>
        <v>-</v>
      </c>
      <c r="K70" s="49" t="str">
        <f>_xlfn.XLOOKUP(B70,'F3D 2015'!$B$3:$B$60,'F3D 2015'!$A$3:$A$60,"-")</f>
        <v>-</v>
      </c>
      <c r="L70" s="49" t="str">
        <f>_xlfn.XLOOKUP(B70,'F3D 2013'!$B$3:$B$60,'F3D 2013'!$A$3:$A$60,"-")</f>
        <v>-</v>
      </c>
      <c r="M70" s="49" t="str">
        <f>_xlfn.XLOOKUP(B70,'F3D 2011'!$B$3:$B$60,'F3D 2011'!$A$3:$A$60,"-")</f>
        <v>-</v>
      </c>
      <c r="N70" s="49" t="str">
        <f>_xlfn.XLOOKUP(B70,'F3D 2009'!$B$3:$B$60,'F3D 2009'!$A$3:$A$60,"-")</f>
        <v>-</v>
      </c>
      <c r="O70" s="49" t="str">
        <f>_xlfn.XLOOKUP(B70,'F3D 2007'!$B$3:$B$60,'F3D 2007'!$A$3:$A$60,"-")</f>
        <v>-</v>
      </c>
      <c r="P70" s="49">
        <f>_xlfn.XLOOKUP(B70,'F3D 2005'!$B$3:$B$60,'F3D 2005'!$A$3:$A$60,"-")</f>
        <v>10</v>
      </c>
      <c r="Q70" s="49">
        <f>_xlfn.XLOOKUP(B70,'F3D 2003'!$B$3:$B$60,'F3D 2003'!$A$3:$A$60,"-")</f>
        <v>8</v>
      </c>
      <c r="R70" s="49" t="str">
        <f>_xlfn.XLOOKUP(B70,'F3D 2001'!$B$3:$B$60,'F3D 2001'!$A$3:$A$60,"-")</f>
        <v>-</v>
      </c>
      <c r="S70" s="49" t="str">
        <f>_xlfn.XLOOKUP(B70,'F3D 1999'!$B$3:$B$60,'F3D 1999'!$A$3:$A$60,"-")</f>
        <v>-</v>
      </c>
      <c r="T70" s="49" t="str">
        <f>_xlfn.XLOOKUP(B70,'F3D 1997'!$B$3:$B$56,'F3D 1997'!$A$3:$A$56,"-")</f>
        <v>-</v>
      </c>
      <c r="U70" s="49" t="str">
        <f>_xlfn.XLOOKUP(B70,'F3D 1995'!$B$3:$B$60,'F3D 1995'!$A$3:$A$60,"-")</f>
        <v>-</v>
      </c>
      <c r="V70" s="49" t="str">
        <f>_xlfn.XLOOKUP(B70,'F3D 1993'!$B$3:$B$60,'F3D 1993'!$A$3:$A$60,"-")</f>
        <v>-</v>
      </c>
      <c r="W70" s="49" t="str">
        <f>_xlfn.XLOOKUP(B70,'F3D 1991'!$B$3:$B$60,'F3D 1991'!$A$3:$A$60,"-")</f>
        <v>-</v>
      </c>
      <c r="X70" s="49" t="str">
        <f>_xlfn.XLOOKUP(B70,'F3D 1989'!$B$3:$B$60,'F3D 1989'!$A$3:$A$60,"-")</f>
        <v>-</v>
      </c>
      <c r="Y70" s="49" t="str">
        <f>_xlfn.XLOOKUP(B70,'F3D 1987'!$B$3:$B$60,'F3D 1987'!$A$3:$A$60,"-")</f>
        <v>-</v>
      </c>
      <c r="Z70" s="50" t="str">
        <f>_xlfn.XLOOKUP(B70,'F3D 1985'!$B$3:$B$60,'F3D 1985'!$A$3:$A$60,"-")</f>
        <v>-</v>
      </c>
    </row>
    <row r="71" spans="1:26" x14ac:dyDescent="0.3">
      <c r="A71" s="40">
        <f>A70+1</f>
        <v>69</v>
      </c>
      <c r="B71" s="21" t="s">
        <v>267</v>
      </c>
      <c r="C71" s="24" t="s">
        <v>32</v>
      </c>
      <c r="D71" s="85">
        <f>MIN(_xlfn.XLOOKUP(B71,'F3D 2025'!B:B,'F3D 2025'!E:E,200),_xlfn.XLOOKUP(B71,'F3D 2023'!B:B,'F3D 2023'!E:E,200),_xlfn.XLOOKUP(B71,'F3D 2022'!B:B,'F3D 2022'!E:E,200),_xlfn.XLOOKUP(B71,'F3D 2019'!B:B,'F3D 2019'!E:E,200),_xlfn.XLOOKUP(B71,'F3D 2017'!B:B,'F3D 2017'!E:E,200),_xlfn.XLOOKUP(B71,'F3D 2015'!B:B,'F3D 2015'!E:E,200),_xlfn.XLOOKUP(B71,'F3D 2013'!B:B,'F3D 2013'!E:E,200),_xlfn.XLOOKUP(B71,'F3D 2011'!B:B,'F3D 2011'!E:E,200),_xlfn.XLOOKUP(B71,'F3D 2009'!B:B,'F3D 2009'!E:E,200),_xlfn.XLOOKUP(B71,'F3D 2007'!B:B,'F3D 2007'!E:E,200),_xlfn.XLOOKUP(B71,'F3D 2005'!B:B,'F3D 2005'!E:E,200),_xlfn.XLOOKUP(B71,'F3D 2003'!B:B,'F3D 2003'!E:E,200),_xlfn.XLOOKUP(B71,'F3D 2001'!B:B,'F3D 2001'!E:E,200),_xlfn.XLOOKUP(B71,'F3D 1999'!B:B,'F3D 1999'!E:E,200),_xlfn.XLOOKUP(B71,'F3D 1997'!B:B,'F3D 1997'!E:E,200),_xlfn.XLOOKUP(B71,'F3D 1995'!B:B,'F3D 1995'!E:E,200),_xlfn.XLOOKUP(B71,'F3D 1993'!B:B,'F3D 1993'!E:E,200),_xlfn.XLOOKUP(B71,'F3D 1991'!B:B,'F3D 1991'!E:E,200),_xlfn.XLOOKUP(B71,'F3D 1989'!B:B,'F3D 1989'!E:E,200),_xlfn.XLOOKUP(B71,'F3D 1987'!B:B,'F3D 1987'!E:E,200),_xlfn.XLOOKUP(B71,'F3D 1985'!B:B,'F3D 1985'!E:E,200))</f>
        <v>71.28</v>
      </c>
      <c r="E71" s="82">
        <f>_xlfn.XLOOKUP(F71,AB:AB,AC:AC,0)+_xlfn.XLOOKUP(G71,AB:AB,AC:AC,0)+_xlfn.XLOOKUP(H71,AB:AB,AC:AC,0)+_xlfn.XLOOKUP(I71,AB:AB,AC:AC,0)+_xlfn.XLOOKUP(J71,AB:AB,AC:AC,0)+_xlfn.XLOOKUP(K71,AB:AB,AC:AC,0)+_xlfn.XLOOKUP(L71,AB:AB,AC:AC,0)+_xlfn.XLOOKUP(M71,AB:AB,AC:AC,0)+_xlfn.XLOOKUP(N71,AB:AB,AC:AC,0)+_xlfn.XLOOKUP(O71,AB:AB,AC:AC,0)+_xlfn.XLOOKUP(P71,AB:AB,AC:AC,0)+_xlfn.XLOOKUP(Q71,AB:AB,AC:AC,0)+_xlfn.XLOOKUP(R71,AB:AB,AC:AC,0)+_xlfn.XLOOKUP(S71,AB:AB,AC:AC,0)+_xlfn.XLOOKUP(T71,AB:AB,AC:AC,0)+_xlfn.XLOOKUP(U71,AB:AB,AC:AC,0)+_xlfn.XLOOKUP(V71,AB:AB,AC:AC,0)+_xlfn.XLOOKUP(W71,AB:AB,AC:AC,0)+_xlfn.XLOOKUP(X71,AB:AB,AC:AC,0)+_xlfn.XLOOKUP(Y71,AB:AB,AC:AC,0)+_xlfn.XLOOKUP(Z71,AB:AB,AC:AC,0)</f>
        <v>65.151491639984698</v>
      </c>
      <c r="F71" s="46" t="str">
        <f>_xlfn.XLOOKUP(B71,'F3D 2025'!$B$3:$B$60,'F3D 2025'!$A$3:$A$60,"-")</f>
        <v>-</v>
      </c>
      <c r="G71" s="49" t="str">
        <f>_xlfn.XLOOKUP(B71,'F3D 2023'!$B$3:$B$60,'F3D 2023'!$A$3:$A$60,"-")</f>
        <v>-</v>
      </c>
      <c r="H71" s="49" t="str">
        <f>_xlfn.XLOOKUP(B71,'F3D 2022'!$B$3:$B$60,'F3D 2022'!$A$3:$A$60,"-")</f>
        <v>-</v>
      </c>
      <c r="I71" s="49" t="str">
        <f>_xlfn.XLOOKUP(B71,'F3D 2019'!$B$3:$B$60,'F3D 2019'!$A$3:$A$60,"-")</f>
        <v>-</v>
      </c>
      <c r="J71" s="49" t="str">
        <f>_xlfn.XLOOKUP(B71,'F3D 2017'!$B$3:$B$60,'F3D 2017'!$A$3:$A$60,"-")</f>
        <v>-</v>
      </c>
      <c r="K71" s="49" t="str">
        <f>_xlfn.XLOOKUP(B71,'F3D 2015'!$B$3:$B$60,'F3D 2015'!$A$3:$A$60,"-")</f>
        <v>-</v>
      </c>
      <c r="L71" s="49" t="str">
        <f>_xlfn.XLOOKUP(B71,'F3D 2013'!$B$3:$B$60,'F3D 2013'!$A$3:$A$60,"-")</f>
        <v>-</v>
      </c>
      <c r="M71" s="49" t="str">
        <f>_xlfn.XLOOKUP(B71,'F3D 2011'!$B$3:$B$60,'F3D 2011'!$A$3:$A$60,"-")</f>
        <v>-</v>
      </c>
      <c r="N71" s="49" t="str">
        <f>_xlfn.XLOOKUP(B71,'F3D 2009'!$B$3:$B$60,'F3D 2009'!$A$3:$A$60,"-")</f>
        <v>-</v>
      </c>
      <c r="O71" s="49" t="str">
        <f>_xlfn.XLOOKUP(B71,'F3D 2007'!$B$3:$B$60,'F3D 2007'!$A$3:$A$60,"-")</f>
        <v>-</v>
      </c>
      <c r="P71" s="49" t="str">
        <f>_xlfn.XLOOKUP(B71,'F3D 2005'!$B$3:$B$60,'F3D 2005'!$A$3:$A$60,"-")</f>
        <v>-</v>
      </c>
      <c r="Q71" s="49" t="str">
        <f>_xlfn.XLOOKUP(B71,'F3D 2003'!$B$3:$B$60,'F3D 2003'!$A$3:$A$60,"-")</f>
        <v>-</v>
      </c>
      <c r="R71" s="49" t="str">
        <f>_xlfn.XLOOKUP(B71,'F3D 2001'!$B$3:$B$60,'F3D 2001'!$A$3:$A$60,"-")</f>
        <v>-</v>
      </c>
      <c r="S71" s="49" t="str">
        <f>_xlfn.XLOOKUP(B71,'F3D 1999'!$B$3:$B$60,'F3D 1999'!$A$3:$A$60,"-")</f>
        <v>-</v>
      </c>
      <c r="T71" s="49">
        <f>_xlfn.XLOOKUP(B71,'F3D 1997'!$B$3:$B$56,'F3D 1997'!$A$3:$A$56,"-")</f>
        <v>9</v>
      </c>
      <c r="U71" s="49" t="str">
        <f>_xlfn.XLOOKUP(B71,'F3D 1995'!$B$3:$B$60,'F3D 1995'!$A$3:$A$60,"-")</f>
        <v>-</v>
      </c>
      <c r="V71" s="49">
        <f>_xlfn.XLOOKUP(B71,'F3D 1993'!$B$3:$B$60,'F3D 1993'!$A$3:$A$60,"-")</f>
        <v>10</v>
      </c>
      <c r="W71" s="49" t="str">
        <f>_xlfn.XLOOKUP(B71,'F3D 1991'!$B$3:$B$60,'F3D 1991'!$A$3:$A$60,"-")</f>
        <v>-</v>
      </c>
      <c r="X71" s="49">
        <f>_xlfn.XLOOKUP(B71,'F3D 1989'!$B$3:$B$60,'F3D 1989'!$A$3:$A$60,"-")</f>
        <v>25</v>
      </c>
      <c r="Y71" s="49" t="str">
        <f>_xlfn.XLOOKUP(B71,'F3D 1987'!$B$3:$B$60,'F3D 1987'!$A$3:$A$60,"-")</f>
        <v>-</v>
      </c>
      <c r="Z71" s="50" t="str">
        <f>_xlfn.XLOOKUP(B71,'F3D 1985'!$B$3:$B$60,'F3D 1985'!$A$3:$A$60,"-")</f>
        <v>-</v>
      </c>
    </row>
    <row r="72" spans="1:26" x14ac:dyDescent="0.3">
      <c r="A72" s="40">
        <f>A71+1</f>
        <v>70</v>
      </c>
      <c r="B72" s="21" t="s">
        <v>199</v>
      </c>
      <c r="C72" s="24" t="s">
        <v>13</v>
      </c>
      <c r="D72" s="85">
        <f>MIN(_xlfn.XLOOKUP(B72,'F3D 2025'!B:B,'F3D 2025'!E:E,200),_xlfn.XLOOKUP(B72,'F3D 2023'!B:B,'F3D 2023'!E:E,200),_xlfn.XLOOKUP(B72,'F3D 2022'!B:B,'F3D 2022'!E:E,200),_xlfn.XLOOKUP(B72,'F3D 2019'!B:B,'F3D 2019'!E:E,200),_xlfn.XLOOKUP(B72,'F3D 2017'!B:B,'F3D 2017'!E:E,200),_xlfn.XLOOKUP(B72,'F3D 2015'!B:B,'F3D 2015'!E:E,200),_xlfn.XLOOKUP(B72,'F3D 2013'!B:B,'F3D 2013'!E:E,200),_xlfn.XLOOKUP(B72,'F3D 2011'!B:B,'F3D 2011'!E:E,200),_xlfn.XLOOKUP(B72,'F3D 2009'!B:B,'F3D 2009'!E:E,200),_xlfn.XLOOKUP(B72,'F3D 2007'!B:B,'F3D 2007'!E:E,200),_xlfn.XLOOKUP(B72,'F3D 2005'!B:B,'F3D 2005'!E:E,200),_xlfn.XLOOKUP(B72,'F3D 2003'!B:B,'F3D 2003'!E:E,200),_xlfn.XLOOKUP(B72,'F3D 2001'!B:B,'F3D 2001'!E:E,200),_xlfn.XLOOKUP(B72,'F3D 1999'!B:B,'F3D 1999'!E:E,200),_xlfn.XLOOKUP(B72,'F3D 1997'!B:B,'F3D 1997'!E:E,200),_xlfn.XLOOKUP(B72,'F3D 1995'!B:B,'F3D 1995'!E:E,200),_xlfn.XLOOKUP(B72,'F3D 1993'!B:B,'F3D 1993'!E:E,200),_xlfn.XLOOKUP(B72,'F3D 1991'!B:B,'F3D 1991'!E:E,200),_xlfn.XLOOKUP(B72,'F3D 1989'!B:B,'F3D 1989'!E:E,200),_xlfn.XLOOKUP(B72,'F3D 1987'!B:B,'F3D 1987'!E:E,200),_xlfn.XLOOKUP(B72,'F3D 1985'!B:B,'F3D 1985'!E:E,200))</f>
        <v>59.12</v>
      </c>
      <c r="E72" s="82">
        <f>_xlfn.XLOOKUP(F72,AB:AB,AC:AC,0)+_xlfn.XLOOKUP(G72,AB:AB,AC:AC,0)+_xlfn.XLOOKUP(H72,AB:AB,AC:AC,0)+_xlfn.XLOOKUP(I72,AB:AB,AC:AC,0)+_xlfn.XLOOKUP(J72,AB:AB,AC:AC,0)+_xlfn.XLOOKUP(K72,AB:AB,AC:AC,0)+_xlfn.XLOOKUP(L72,AB:AB,AC:AC,0)+_xlfn.XLOOKUP(M72,AB:AB,AC:AC,0)+_xlfn.XLOOKUP(N72,AB:AB,AC:AC,0)+_xlfn.XLOOKUP(O72,AB:AB,AC:AC,0)+_xlfn.XLOOKUP(P72,AB:AB,AC:AC,0)+_xlfn.XLOOKUP(Q72,AB:AB,AC:AC,0)+_xlfn.XLOOKUP(R72,AB:AB,AC:AC,0)+_xlfn.XLOOKUP(S72,AB:AB,AC:AC,0)+_xlfn.XLOOKUP(T72,AB:AB,AC:AC,0)+_xlfn.XLOOKUP(U72,AB:AB,AC:AC,0)+_xlfn.XLOOKUP(V72,AB:AB,AC:AC,0)+_xlfn.XLOOKUP(W72,AB:AB,AC:AC,0)+_xlfn.XLOOKUP(X72,AB:AB,AC:AC,0)+_xlfn.XLOOKUP(Y72,AB:AB,AC:AC,0)+_xlfn.XLOOKUP(Z72,AB:AB,AC:AC,0)</f>
        <v>64.296676888727646</v>
      </c>
      <c r="F72" s="46" t="str">
        <f>_xlfn.XLOOKUP(B72,'F3D 2025'!$B$3:$B$60,'F3D 2025'!$A$3:$A$60,"-")</f>
        <v>-</v>
      </c>
      <c r="G72" s="49" t="str">
        <f>_xlfn.XLOOKUP(B72,'F3D 2023'!$B$3:$B$60,'F3D 2023'!$A$3:$A$60,"-")</f>
        <v>-</v>
      </c>
      <c r="H72" s="49" t="str">
        <f>_xlfn.XLOOKUP(B72,'F3D 2022'!$B$3:$B$60,'F3D 2022'!$A$3:$A$60,"-")</f>
        <v>-</v>
      </c>
      <c r="I72" s="49" t="str">
        <f>_xlfn.XLOOKUP(B72,'F3D 2019'!$B$3:$B$60,'F3D 2019'!$A$3:$A$60,"-")</f>
        <v>-</v>
      </c>
      <c r="J72" s="49" t="str">
        <f>_xlfn.XLOOKUP(B72,'F3D 2017'!$B$3:$B$60,'F3D 2017'!$A$3:$A$60,"-")</f>
        <v>-</v>
      </c>
      <c r="K72" s="49" t="str">
        <f>_xlfn.XLOOKUP(B72,'F3D 2015'!$B$3:$B$60,'F3D 2015'!$A$3:$A$60,"-")</f>
        <v>-</v>
      </c>
      <c r="L72" s="49">
        <f>_xlfn.XLOOKUP(B72,'F3D 2013'!$B$3:$B$60,'F3D 2013'!$A$3:$A$60,"-")</f>
        <v>10</v>
      </c>
      <c r="M72" s="49" t="str">
        <f>_xlfn.XLOOKUP(B72,'F3D 2011'!$B$3:$B$60,'F3D 2011'!$A$3:$A$60,"-")</f>
        <v>-</v>
      </c>
      <c r="N72" s="49">
        <f>_xlfn.XLOOKUP(B72,'F3D 2009'!$B$3:$B$60,'F3D 2009'!$A$3:$A$60,"-")</f>
        <v>20</v>
      </c>
      <c r="O72" s="49">
        <f>_xlfn.XLOOKUP(B72,'F3D 2007'!$B$3:$B$60,'F3D 2007'!$A$3:$A$60,"-")</f>
        <v>10</v>
      </c>
      <c r="P72" s="49" t="str">
        <f>_xlfn.XLOOKUP(B72,'F3D 2005'!$B$3:$B$60,'F3D 2005'!$A$3:$A$60,"-")</f>
        <v>-</v>
      </c>
      <c r="Q72" s="49" t="str">
        <f>_xlfn.XLOOKUP(B72,'F3D 2003'!$B$3:$B$60,'F3D 2003'!$A$3:$A$60,"-")</f>
        <v>-</v>
      </c>
      <c r="R72" s="49" t="str">
        <f>_xlfn.XLOOKUP(B72,'F3D 2001'!$B$3:$B$60,'F3D 2001'!$A$3:$A$60,"-")</f>
        <v>-</v>
      </c>
      <c r="S72" s="49" t="str">
        <f>_xlfn.XLOOKUP(B72,'F3D 1999'!$B$3:$B$60,'F3D 1999'!$A$3:$A$60,"-")</f>
        <v>-</v>
      </c>
      <c r="T72" s="49" t="str">
        <f>_xlfn.XLOOKUP(B72,'F3D 1997'!$B$3:$B$56,'F3D 1997'!$A$3:$A$56,"-")</f>
        <v>-</v>
      </c>
      <c r="U72" s="49" t="str">
        <f>_xlfn.XLOOKUP(B72,'F3D 1995'!$B$3:$B$60,'F3D 1995'!$A$3:$A$60,"-")</f>
        <v>-</v>
      </c>
      <c r="V72" s="49" t="str">
        <f>_xlfn.XLOOKUP(B72,'F3D 1993'!$B$3:$B$60,'F3D 1993'!$A$3:$A$60,"-")</f>
        <v>-</v>
      </c>
      <c r="W72" s="49" t="str">
        <f>_xlfn.XLOOKUP(B72,'F3D 1991'!$B$3:$B$60,'F3D 1991'!$A$3:$A$60,"-")</f>
        <v>-</v>
      </c>
      <c r="X72" s="49" t="str">
        <f>_xlfn.XLOOKUP(B72,'F3D 1989'!$B$3:$B$60,'F3D 1989'!$A$3:$A$60,"-")</f>
        <v>-</v>
      </c>
      <c r="Y72" s="49" t="str">
        <f>_xlfn.XLOOKUP(B72,'F3D 1987'!$B$3:$B$60,'F3D 1987'!$A$3:$A$60,"-")</f>
        <v>-</v>
      </c>
      <c r="Z72" s="50" t="str">
        <f>_xlfn.XLOOKUP(B72,'F3D 1985'!$B$3:$B$60,'F3D 1985'!$A$3:$A$60,"-")</f>
        <v>-</v>
      </c>
    </row>
    <row r="73" spans="1:26" x14ac:dyDescent="0.3">
      <c r="A73" s="40">
        <f>A72+1</f>
        <v>71</v>
      </c>
      <c r="B73" s="21" t="s">
        <v>129</v>
      </c>
      <c r="C73" s="24" t="s">
        <v>38</v>
      </c>
      <c r="D73" s="85">
        <f>MIN(_xlfn.XLOOKUP(B73,'F3D 2025'!B:B,'F3D 2025'!E:E,200),_xlfn.XLOOKUP(B73,'F3D 2023'!B:B,'F3D 2023'!E:E,200),_xlfn.XLOOKUP(B73,'F3D 2022'!B:B,'F3D 2022'!E:E,200),_xlfn.XLOOKUP(B73,'F3D 2019'!B:B,'F3D 2019'!E:E,200),_xlfn.XLOOKUP(B73,'F3D 2017'!B:B,'F3D 2017'!E:E,200),_xlfn.XLOOKUP(B73,'F3D 2015'!B:B,'F3D 2015'!E:E,200),_xlfn.XLOOKUP(B73,'F3D 2013'!B:B,'F3D 2013'!E:E,200),_xlfn.XLOOKUP(B73,'F3D 2011'!B:B,'F3D 2011'!E:E,200),_xlfn.XLOOKUP(B73,'F3D 2009'!B:B,'F3D 2009'!E:E,200),_xlfn.XLOOKUP(B73,'F3D 2007'!B:B,'F3D 2007'!E:E,200),_xlfn.XLOOKUP(B73,'F3D 2005'!B:B,'F3D 2005'!E:E,200),_xlfn.XLOOKUP(B73,'F3D 2003'!B:B,'F3D 2003'!E:E,200),_xlfn.XLOOKUP(B73,'F3D 2001'!B:B,'F3D 2001'!E:E,200),_xlfn.XLOOKUP(B73,'F3D 1999'!B:B,'F3D 1999'!E:E,200),_xlfn.XLOOKUP(B73,'F3D 1997'!B:B,'F3D 1997'!E:E,200),_xlfn.XLOOKUP(B73,'F3D 1995'!B:B,'F3D 1995'!E:E,200),_xlfn.XLOOKUP(B73,'F3D 1993'!B:B,'F3D 1993'!E:E,200),_xlfn.XLOOKUP(B73,'F3D 1991'!B:B,'F3D 1991'!E:E,200),_xlfn.XLOOKUP(B73,'F3D 1989'!B:B,'F3D 1989'!E:E,200),_xlfn.XLOOKUP(B73,'F3D 1987'!B:B,'F3D 1987'!E:E,200),_xlfn.XLOOKUP(B73,'F3D 1985'!B:B,'F3D 1985'!E:E,200))</f>
        <v>59.71</v>
      </c>
      <c r="E73" s="82">
        <f>_xlfn.XLOOKUP(F73,AB:AB,AC:AC,0)+_xlfn.XLOOKUP(G73,AB:AB,AC:AC,0)+_xlfn.XLOOKUP(H73,AB:AB,AC:AC,0)+_xlfn.XLOOKUP(I73,AB:AB,AC:AC,0)+_xlfn.XLOOKUP(J73,AB:AB,AC:AC,0)+_xlfn.XLOOKUP(K73,AB:AB,AC:AC,0)+_xlfn.XLOOKUP(L73,AB:AB,AC:AC,0)+_xlfn.XLOOKUP(M73,AB:AB,AC:AC,0)+_xlfn.XLOOKUP(N73,AB:AB,AC:AC,0)+_xlfn.XLOOKUP(O73,AB:AB,AC:AC,0)+_xlfn.XLOOKUP(P73,AB:AB,AC:AC,0)+_xlfn.XLOOKUP(Q73,AB:AB,AC:AC,0)+_xlfn.XLOOKUP(R73,AB:AB,AC:AC,0)+_xlfn.XLOOKUP(S73,AB:AB,AC:AC,0)+_xlfn.XLOOKUP(T73,AB:AB,AC:AC,0)+_xlfn.XLOOKUP(U73,AB:AB,AC:AC,0)+_xlfn.XLOOKUP(V73,AB:AB,AC:AC,0)+_xlfn.XLOOKUP(W73,AB:AB,AC:AC,0)+_xlfn.XLOOKUP(X73,AB:AB,AC:AC,0)+_xlfn.XLOOKUP(Y73,AB:AB,AC:AC,0)+_xlfn.XLOOKUP(Z73,AB:AB,AC:AC,0)</f>
        <v>61.313943144824457</v>
      </c>
      <c r="F73" s="46" t="str">
        <f>_xlfn.XLOOKUP(B73,'F3D 2025'!$B$3:$B$60,'F3D 2025'!$A$3:$A$60,"-")</f>
        <v>-</v>
      </c>
      <c r="G73" s="49" t="str">
        <f>_xlfn.XLOOKUP(B73,'F3D 2023'!$B$3:$B$60,'F3D 2023'!$A$3:$A$60,"-")</f>
        <v>-</v>
      </c>
      <c r="H73" s="49">
        <f>_xlfn.XLOOKUP(B73,'F3D 2022'!$B$3:$B$60,'F3D 2022'!$A$3:$A$60,"-")</f>
        <v>26</v>
      </c>
      <c r="I73" s="49">
        <f>_xlfn.XLOOKUP(B73,'F3D 2019'!$B$3:$B$60,'F3D 2019'!$A$3:$A$60,"-")</f>
        <v>18</v>
      </c>
      <c r="J73" s="49">
        <f>_xlfn.XLOOKUP(B73,'F3D 2017'!$B$3:$B$60,'F3D 2017'!$A$3:$A$60,"-")</f>
        <v>39</v>
      </c>
      <c r="K73" s="49" t="str">
        <f>_xlfn.XLOOKUP(B73,'F3D 2015'!$B$3:$B$60,'F3D 2015'!$A$3:$A$60,"-")</f>
        <v>-</v>
      </c>
      <c r="L73" s="49" t="str">
        <f>_xlfn.XLOOKUP(B73,'F3D 2013'!$B$3:$B$60,'F3D 2013'!$A$3:$A$60,"-")</f>
        <v>-</v>
      </c>
      <c r="M73" s="49" t="str">
        <f>_xlfn.XLOOKUP(B73,'F3D 2011'!$B$3:$B$60,'F3D 2011'!$A$3:$A$60,"-")</f>
        <v>-</v>
      </c>
      <c r="N73" s="49" t="str">
        <f>_xlfn.XLOOKUP(B73,'F3D 2009'!$B$3:$B$60,'F3D 2009'!$A$3:$A$60,"-")</f>
        <v>-</v>
      </c>
      <c r="O73" s="49" t="str">
        <f>_xlfn.XLOOKUP(B73,'F3D 2007'!$B$3:$B$60,'F3D 2007'!$A$3:$A$60,"-")</f>
        <v>-</v>
      </c>
      <c r="P73" s="49" t="str">
        <f>_xlfn.XLOOKUP(B73,'F3D 2005'!$B$3:$B$60,'F3D 2005'!$A$3:$A$60,"-")</f>
        <v>-</v>
      </c>
      <c r="Q73" s="49" t="str">
        <f>_xlfn.XLOOKUP(B73,'F3D 2003'!$B$3:$B$60,'F3D 2003'!$A$3:$A$60,"-")</f>
        <v>-</v>
      </c>
      <c r="R73" s="49">
        <f>_xlfn.XLOOKUP(B73,'F3D 2001'!$B$3:$B$60,'F3D 2001'!$A$3:$A$60,"-")</f>
        <v>13</v>
      </c>
      <c r="S73" s="49">
        <f>_xlfn.XLOOKUP(B73,'F3D 1999'!$B$3:$B$60,'F3D 1999'!$A$3:$A$60,"-")</f>
        <v>11</v>
      </c>
      <c r="T73" s="49">
        <f>_xlfn.XLOOKUP(B73,'F3D 1997'!$B$3:$B$56,'F3D 1997'!$A$3:$A$56,"-")</f>
        <v>29</v>
      </c>
      <c r="U73" s="49" t="str">
        <f>_xlfn.XLOOKUP(B73,'F3D 1995'!$B$3:$B$60,'F3D 1995'!$A$3:$A$60,"-")</f>
        <v>-</v>
      </c>
      <c r="V73" s="49" t="str">
        <f>_xlfn.XLOOKUP(B73,'F3D 1993'!$B$3:$B$60,'F3D 1993'!$A$3:$A$60,"-")</f>
        <v>-</v>
      </c>
      <c r="W73" s="49" t="str">
        <f>_xlfn.XLOOKUP(B73,'F3D 1991'!$B$3:$B$60,'F3D 1991'!$A$3:$A$60,"-")</f>
        <v>-</v>
      </c>
      <c r="X73" s="49" t="str">
        <f>_xlfn.XLOOKUP(B73,'F3D 1989'!$B$3:$B$60,'F3D 1989'!$A$3:$A$60,"-")</f>
        <v>-</v>
      </c>
      <c r="Y73" s="49" t="str">
        <f>_xlfn.XLOOKUP(B73,'F3D 1987'!$B$3:$B$60,'F3D 1987'!$A$3:$A$60,"-")</f>
        <v>-</v>
      </c>
      <c r="Z73" s="50" t="str">
        <f>_xlfn.XLOOKUP(B73,'F3D 1985'!$B$3:$B$60,'F3D 1985'!$A$3:$A$60,"-")</f>
        <v>-</v>
      </c>
    </row>
    <row r="74" spans="1:26" x14ac:dyDescent="0.3">
      <c r="A74" s="40">
        <f>A73+1</f>
        <v>72</v>
      </c>
      <c r="B74" s="21" t="s">
        <v>321</v>
      </c>
      <c r="C74" s="24" t="s">
        <v>6</v>
      </c>
      <c r="D74" s="85">
        <f>MIN(_xlfn.XLOOKUP(B74,'F3D 2025'!B:B,'F3D 2025'!E:E,200),_xlfn.XLOOKUP(B74,'F3D 2023'!B:B,'F3D 2023'!E:E,200),_xlfn.XLOOKUP(B74,'F3D 2022'!B:B,'F3D 2022'!E:E,200),_xlfn.XLOOKUP(B74,'F3D 2019'!B:B,'F3D 2019'!E:E,200),_xlfn.XLOOKUP(B74,'F3D 2017'!B:B,'F3D 2017'!E:E,200),_xlfn.XLOOKUP(B74,'F3D 2015'!B:B,'F3D 2015'!E:E,200),_xlfn.XLOOKUP(B74,'F3D 2013'!B:B,'F3D 2013'!E:E,200),_xlfn.XLOOKUP(B74,'F3D 2011'!B:B,'F3D 2011'!E:E,200),_xlfn.XLOOKUP(B74,'F3D 2009'!B:B,'F3D 2009'!E:E,200),_xlfn.XLOOKUP(B74,'F3D 2007'!B:B,'F3D 2007'!E:E,200),_xlfn.XLOOKUP(B74,'F3D 2005'!B:B,'F3D 2005'!E:E,200),_xlfn.XLOOKUP(B74,'F3D 2003'!B:B,'F3D 2003'!E:E,200),_xlfn.XLOOKUP(B74,'F3D 2001'!B:B,'F3D 2001'!E:E,200),_xlfn.XLOOKUP(B74,'F3D 1999'!B:B,'F3D 1999'!E:E,200),_xlfn.XLOOKUP(B74,'F3D 1997'!B:B,'F3D 1997'!E:E,200),_xlfn.XLOOKUP(B74,'F3D 1995'!B:B,'F3D 1995'!E:E,200),_xlfn.XLOOKUP(B74,'F3D 1993'!B:B,'F3D 1993'!E:E,200),_xlfn.XLOOKUP(B74,'F3D 1991'!B:B,'F3D 1991'!E:E,200),_xlfn.XLOOKUP(B74,'F3D 1989'!B:B,'F3D 1989'!E:E,200),_xlfn.XLOOKUP(B74,'F3D 1987'!B:B,'F3D 1987'!E:E,200),_xlfn.XLOOKUP(B74,'F3D 1985'!B:B,'F3D 1985'!E:E,200))</f>
        <v>76.099999999999994</v>
      </c>
      <c r="E74" s="82">
        <f>_xlfn.XLOOKUP(F74,AB:AB,AC:AC,0)+_xlfn.XLOOKUP(G74,AB:AB,AC:AC,0)+_xlfn.XLOOKUP(H74,AB:AB,AC:AC,0)+_xlfn.XLOOKUP(I74,AB:AB,AC:AC,0)+_xlfn.XLOOKUP(J74,AB:AB,AC:AC,0)+_xlfn.XLOOKUP(K74,AB:AB,AC:AC,0)+_xlfn.XLOOKUP(L74,AB:AB,AC:AC,0)+_xlfn.XLOOKUP(M74,AB:AB,AC:AC,0)+_xlfn.XLOOKUP(N74,AB:AB,AC:AC,0)+_xlfn.XLOOKUP(O74,AB:AB,AC:AC,0)+_xlfn.XLOOKUP(P74,AB:AB,AC:AC,0)+_xlfn.XLOOKUP(Q74,AB:AB,AC:AC,0)+_xlfn.XLOOKUP(R74,AB:AB,AC:AC,0)+_xlfn.XLOOKUP(S74,AB:AB,AC:AC,0)+_xlfn.XLOOKUP(T74,AB:AB,AC:AC,0)+_xlfn.XLOOKUP(U74,AB:AB,AC:AC,0)+_xlfn.XLOOKUP(V74,AB:AB,AC:AC,0)+_xlfn.XLOOKUP(W74,AB:AB,AC:AC,0)+_xlfn.XLOOKUP(X74,AB:AB,AC:AC,0)+_xlfn.XLOOKUP(Y74,AB:AB,AC:AC,0)+_xlfn.XLOOKUP(Z74,AB:AB,AC:AC,0)</f>
        <v>56.907094078768168</v>
      </c>
      <c r="F74" s="46" t="str">
        <f>_xlfn.XLOOKUP(B74,'F3D 2025'!$B$3:$B$60,'F3D 2025'!$A$3:$A$60,"-")</f>
        <v>-</v>
      </c>
      <c r="G74" s="49" t="str">
        <f>_xlfn.XLOOKUP(B74,'F3D 2023'!$B$3:$B$60,'F3D 2023'!$A$3:$A$60,"-")</f>
        <v>-</v>
      </c>
      <c r="H74" s="49" t="str">
        <f>_xlfn.XLOOKUP(B74,'F3D 2022'!$B$3:$B$60,'F3D 2022'!$A$3:$A$60,"-")</f>
        <v>-</v>
      </c>
      <c r="I74" s="49" t="str">
        <f>_xlfn.XLOOKUP(B74,'F3D 2019'!$B$3:$B$60,'F3D 2019'!$A$3:$A$60,"-")</f>
        <v>-</v>
      </c>
      <c r="J74" s="49" t="str">
        <f>_xlfn.XLOOKUP(B74,'F3D 2017'!$B$3:$B$60,'F3D 2017'!$A$3:$A$60,"-")</f>
        <v>-</v>
      </c>
      <c r="K74" s="49" t="str">
        <f>_xlfn.XLOOKUP(B74,'F3D 2015'!$B$3:$B$60,'F3D 2015'!$A$3:$A$60,"-")</f>
        <v>-</v>
      </c>
      <c r="L74" s="49" t="str">
        <f>_xlfn.XLOOKUP(B74,'F3D 2013'!$B$3:$B$60,'F3D 2013'!$A$3:$A$60,"-")</f>
        <v>-</v>
      </c>
      <c r="M74" s="49" t="str">
        <f>_xlfn.XLOOKUP(B74,'F3D 2011'!$B$3:$B$60,'F3D 2011'!$A$3:$A$60,"-")</f>
        <v>-</v>
      </c>
      <c r="N74" s="49" t="str">
        <f>_xlfn.XLOOKUP(B74,'F3D 2009'!$B$3:$B$60,'F3D 2009'!$A$3:$A$60,"-")</f>
        <v>-</v>
      </c>
      <c r="O74" s="49" t="str">
        <f>_xlfn.XLOOKUP(B74,'F3D 2007'!$B$3:$B$60,'F3D 2007'!$A$3:$A$60,"-")</f>
        <v>-</v>
      </c>
      <c r="P74" s="49" t="str">
        <f>_xlfn.XLOOKUP(B74,'F3D 2005'!$B$3:$B$60,'F3D 2005'!$A$3:$A$60,"-")</f>
        <v>-</v>
      </c>
      <c r="Q74" s="49" t="str">
        <f>_xlfn.XLOOKUP(B74,'F3D 2003'!$B$3:$B$60,'F3D 2003'!$A$3:$A$60,"-")</f>
        <v>-</v>
      </c>
      <c r="R74" s="49" t="str">
        <f>_xlfn.XLOOKUP(B74,'F3D 2001'!$B$3:$B$60,'F3D 2001'!$A$3:$A$60,"-")</f>
        <v>-</v>
      </c>
      <c r="S74" s="49" t="str">
        <f>_xlfn.XLOOKUP(B74,'F3D 1999'!$B$3:$B$60,'F3D 1999'!$A$3:$A$60,"-")</f>
        <v>-</v>
      </c>
      <c r="T74" s="49" t="str">
        <f>_xlfn.XLOOKUP(B74,'F3D 1997'!$B$3:$B$56,'F3D 1997'!$A$3:$A$56,"-")</f>
        <v>-</v>
      </c>
      <c r="U74" s="49" t="str">
        <f>_xlfn.XLOOKUP(B74,'F3D 1995'!$B$3:$B$60,'F3D 1995'!$A$3:$A$60,"-")</f>
        <v>-</v>
      </c>
      <c r="V74" s="49" t="str">
        <f>_xlfn.XLOOKUP(B74,'F3D 1993'!$B$3:$B$60,'F3D 1993'!$A$3:$A$60,"-")</f>
        <v>-</v>
      </c>
      <c r="W74" s="49" t="str">
        <f>_xlfn.XLOOKUP(B74,'F3D 1991'!$B$3:$B$60,'F3D 1991'!$A$3:$A$60,"-")</f>
        <v>-</v>
      </c>
      <c r="X74" s="49">
        <f>_xlfn.XLOOKUP(B74,'F3D 1989'!$B$3:$B$60,'F3D 1989'!$A$3:$A$60,"-")</f>
        <v>5</v>
      </c>
      <c r="Y74" s="49" t="str">
        <f>_xlfn.XLOOKUP(B74,'F3D 1987'!$B$3:$B$60,'F3D 1987'!$A$3:$A$60,"-")</f>
        <v>-</v>
      </c>
      <c r="Z74" s="50" t="str">
        <f>_xlfn.XLOOKUP(B74,'F3D 1985'!$B$3:$B$60,'F3D 1985'!$A$3:$A$60,"-")</f>
        <v>-</v>
      </c>
    </row>
    <row r="75" spans="1:26" x14ac:dyDescent="0.3">
      <c r="A75" s="40">
        <f>A74+1</f>
        <v>73</v>
      </c>
      <c r="B75" s="21" t="s">
        <v>338</v>
      </c>
      <c r="C75" s="24" t="s">
        <v>6</v>
      </c>
      <c r="D75" s="85">
        <f>MIN(_xlfn.XLOOKUP(B75,'F3D 2025'!B:B,'F3D 2025'!E:E,200),_xlfn.XLOOKUP(B75,'F3D 2023'!B:B,'F3D 2023'!E:E,200),_xlfn.XLOOKUP(B75,'F3D 2022'!B:B,'F3D 2022'!E:E,200),_xlfn.XLOOKUP(B75,'F3D 2019'!B:B,'F3D 2019'!E:E,200),_xlfn.XLOOKUP(B75,'F3D 2017'!B:B,'F3D 2017'!E:E,200),_xlfn.XLOOKUP(B75,'F3D 2015'!B:B,'F3D 2015'!E:E,200),_xlfn.XLOOKUP(B75,'F3D 2013'!B:B,'F3D 2013'!E:E,200),_xlfn.XLOOKUP(B75,'F3D 2011'!B:B,'F3D 2011'!E:E,200),_xlfn.XLOOKUP(B75,'F3D 2009'!B:B,'F3D 2009'!E:E,200),_xlfn.XLOOKUP(B75,'F3D 2007'!B:B,'F3D 2007'!E:E,200),_xlfn.XLOOKUP(B75,'F3D 2005'!B:B,'F3D 2005'!E:E,200),_xlfn.XLOOKUP(B75,'F3D 2003'!B:B,'F3D 2003'!E:E,200),_xlfn.XLOOKUP(B75,'F3D 2001'!B:B,'F3D 2001'!E:E,200),_xlfn.XLOOKUP(B75,'F3D 1999'!B:B,'F3D 1999'!E:E,200),_xlfn.XLOOKUP(B75,'F3D 1997'!B:B,'F3D 1997'!E:E,200),_xlfn.XLOOKUP(B75,'F3D 1995'!B:B,'F3D 1995'!E:E,200),_xlfn.XLOOKUP(B75,'F3D 1993'!B:B,'F3D 1993'!E:E,200),_xlfn.XLOOKUP(B75,'F3D 1991'!B:B,'F3D 1991'!E:E,200),_xlfn.XLOOKUP(B75,'F3D 1989'!B:B,'F3D 1989'!E:E,200),_xlfn.XLOOKUP(B75,'F3D 1987'!B:B,'F3D 1987'!E:E,200),_xlfn.XLOOKUP(B75,'F3D 1985'!B:B,'F3D 1985'!E:E,200))</f>
        <v>86.38</v>
      </c>
      <c r="E75" s="82">
        <f>_xlfn.XLOOKUP(F75,AB:AB,AC:AC,0)+_xlfn.XLOOKUP(G75,AB:AB,AC:AC,0)+_xlfn.XLOOKUP(H75,AB:AB,AC:AC,0)+_xlfn.XLOOKUP(I75,AB:AB,AC:AC,0)+_xlfn.XLOOKUP(J75,AB:AB,AC:AC,0)+_xlfn.XLOOKUP(K75,AB:AB,AC:AC,0)+_xlfn.XLOOKUP(L75,AB:AB,AC:AC,0)+_xlfn.XLOOKUP(M75,AB:AB,AC:AC,0)+_xlfn.XLOOKUP(N75,AB:AB,AC:AC,0)+_xlfn.XLOOKUP(O75,AB:AB,AC:AC,0)+_xlfn.XLOOKUP(P75,AB:AB,AC:AC,0)+_xlfn.XLOOKUP(Q75,AB:AB,AC:AC,0)+_xlfn.XLOOKUP(R75,AB:AB,AC:AC,0)+_xlfn.XLOOKUP(S75,AB:AB,AC:AC,0)+_xlfn.XLOOKUP(T75,AB:AB,AC:AC,0)+_xlfn.XLOOKUP(U75,AB:AB,AC:AC,0)+_xlfn.XLOOKUP(V75,AB:AB,AC:AC,0)+_xlfn.XLOOKUP(W75,AB:AB,AC:AC,0)+_xlfn.XLOOKUP(X75,AB:AB,AC:AC,0)+_xlfn.XLOOKUP(Y75,AB:AB,AC:AC,0)+_xlfn.XLOOKUP(Z75,AB:AB,AC:AC,0)</f>
        <v>56.907094078768168</v>
      </c>
      <c r="F75" s="46" t="str">
        <f>_xlfn.XLOOKUP(B75,'F3D 2025'!$B$3:$B$60,'F3D 2025'!$A$3:$A$60,"-")</f>
        <v>-</v>
      </c>
      <c r="G75" s="49" t="str">
        <f>_xlfn.XLOOKUP(B75,'F3D 2023'!$B$3:$B$60,'F3D 2023'!$A$3:$A$60,"-")</f>
        <v>-</v>
      </c>
      <c r="H75" s="49" t="str">
        <f>_xlfn.XLOOKUP(B75,'F3D 2022'!$B$3:$B$60,'F3D 2022'!$A$3:$A$60,"-")</f>
        <v>-</v>
      </c>
      <c r="I75" s="49" t="str">
        <f>_xlfn.XLOOKUP(B75,'F3D 2019'!$B$3:$B$60,'F3D 2019'!$A$3:$A$60,"-")</f>
        <v>-</v>
      </c>
      <c r="J75" s="49" t="str">
        <f>_xlfn.XLOOKUP(B75,'F3D 2017'!$B$3:$B$60,'F3D 2017'!$A$3:$A$60,"-")</f>
        <v>-</v>
      </c>
      <c r="K75" s="49" t="str">
        <f>_xlfn.XLOOKUP(B75,'F3D 2015'!$B$3:$B$60,'F3D 2015'!$A$3:$A$60,"-")</f>
        <v>-</v>
      </c>
      <c r="L75" s="49" t="str">
        <f>_xlfn.XLOOKUP(B75,'F3D 2013'!$B$3:$B$60,'F3D 2013'!$A$3:$A$60,"-")</f>
        <v>-</v>
      </c>
      <c r="M75" s="49" t="str">
        <f>_xlfn.XLOOKUP(B75,'F3D 2011'!$B$3:$B$60,'F3D 2011'!$A$3:$A$60,"-")</f>
        <v>-</v>
      </c>
      <c r="N75" s="49" t="str">
        <f>_xlfn.XLOOKUP(B75,'F3D 2009'!$B$3:$B$60,'F3D 2009'!$A$3:$A$60,"-")</f>
        <v>-</v>
      </c>
      <c r="O75" s="49" t="str">
        <f>_xlfn.XLOOKUP(B75,'F3D 2007'!$B$3:$B$60,'F3D 2007'!$A$3:$A$60,"-")</f>
        <v>-</v>
      </c>
      <c r="P75" s="49" t="str">
        <f>_xlfn.XLOOKUP(B75,'F3D 2005'!$B$3:$B$60,'F3D 2005'!$A$3:$A$60,"-")</f>
        <v>-</v>
      </c>
      <c r="Q75" s="49" t="str">
        <f>_xlfn.XLOOKUP(B75,'F3D 2003'!$B$3:$B$60,'F3D 2003'!$A$3:$A$60,"-")</f>
        <v>-</v>
      </c>
      <c r="R75" s="49" t="str">
        <f>_xlfn.XLOOKUP(B75,'F3D 2001'!$B$3:$B$60,'F3D 2001'!$A$3:$A$60,"-")</f>
        <v>-</v>
      </c>
      <c r="S75" s="49" t="str">
        <f>_xlfn.XLOOKUP(B75,'F3D 1999'!$B$3:$B$60,'F3D 1999'!$A$3:$A$60,"-")</f>
        <v>-</v>
      </c>
      <c r="T75" s="49" t="str">
        <f>_xlfn.XLOOKUP(B75,'F3D 1997'!$B$3:$B$56,'F3D 1997'!$A$3:$A$56,"-")</f>
        <v>-</v>
      </c>
      <c r="U75" s="49" t="str">
        <f>_xlfn.XLOOKUP(B75,'F3D 1995'!$B$3:$B$60,'F3D 1995'!$A$3:$A$60,"-")</f>
        <v>-</v>
      </c>
      <c r="V75" s="49" t="str">
        <f>_xlfn.XLOOKUP(B75,'F3D 1993'!$B$3:$B$60,'F3D 1993'!$A$3:$A$60,"-")</f>
        <v>-</v>
      </c>
      <c r="W75" s="49" t="str">
        <f>_xlfn.XLOOKUP(B75,'F3D 1991'!$B$3:$B$60,'F3D 1991'!$A$3:$A$60,"-")</f>
        <v>-</v>
      </c>
      <c r="X75" s="49" t="str">
        <f>_xlfn.XLOOKUP(B75,'F3D 1989'!$B$3:$B$60,'F3D 1989'!$A$3:$A$60,"-")</f>
        <v>-</v>
      </c>
      <c r="Y75" s="49" t="str">
        <f>_xlfn.XLOOKUP(B75,'F3D 1987'!$B$3:$B$60,'F3D 1987'!$A$3:$A$60,"-")</f>
        <v>-</v>
      </c>
      <c r="Z75" s="50">
        <f>_xlfn.XLOOKUP(B75,'F3D 1985'!$B$3:$B$60,'F3D 1985'!$A$3:$A$60,"-")</f>
        <v>5</v>
      </c>
    </row>
    <row r="76" spans="1:26" x14ac:dyDescent="0.3">
      <c r="A76" s="40">
        <f>A75+1</f>
        <v>74</v>
      </c>
      <c r="B76" s="21" t="s">
        <v>168</v>
      </c>
      <c r="C76" s="24" t="s">
        <v>33</v>
      </c>
      <c r="D76" s="85">
        <f>MIN(_xlfn.XLOOKUP(B76,'F3D 2025'!B:B,'F3D 2025'!E:E,200),_xlfn.XLOOKUP(B76,'F3D 2023'!B:B,'F3D 2023'!E:E,200),_xlfn.XLOOKUP(B76,'F3D 2022'!B:B,'F3D 2022'!E:E,200),_xlfn.XLOOKUP(B76,'F3D 2019'!B:B,'F3D 2019'!E:E,200),_xlfn.XLOOKUP(B76,'F3D 2017'!B:B,'F3D 2017'!E:E,200),_xlfn.XLOOKUP(B76,'F3D 2015'!B:B,'F3D 2015'!E:E,200),_xlfn.XLOOKUP(B76,'F3D 2013'!B:B,'F3D 2013'!E:E,200),_xlfn.XLOOKUP(B76,'F3D 2011'!B:B,'F3D 2011'!E:E,200),_xlfn.XLOOKUP(B76,'F3D 2009'!B:B,'F3D 2009'!E:E,200),_xlfn.XLOOKUP(B76,'F3D 2007'!B:B,'F3D 2007'!E:E,200),_xlfn.XLOOKUP(B76,'F3D 2005'!B:B,'F3D 2005'!E:E,200),_xlfn.XLOOKUP(B76,'F3D 2003'!B:B,'F3D 2003'!E:E,200),_xlfn.XLOOKUP(B76,'F3D 2001'!B:B,'F3D 2001'!E:E,200),_xlfn.XLOOKUP(B76,'F3D 1999'!B:B,'F3D 1999'!E:E,200),_xlfn.XLOOKUP(B76,'F3D 1997'!B:B,'F3D 1997'!E:E,200),_xlfn.XLOOKUP(B76,'F3D 1995'!B:B,'F3D 1995'!E:E,200),_xlfn.XLOOKUP(B76,'F3D 1993'!B:B,'F3D 1993'!E:E,200),_xlfn.XLOOKUP(B76,'F3D 1991'!B:B,'F3D 1991'!E:E,200),_xlfn.XLOOKUP(B76,'F3D 1989'!B:B,'F3D 1989'!E:E,200),_xlfn.XLOOKUP(B76,'F3D 1987'!B:B,'F3D 1987'!E:E,200),_xlfn.XLOOKUP(B76,'F3D 1985'!B:B,'F3D 1985'!E:E,200))</f>
        <v>65.540000000000006</v>
      </c>
      <c r="E76" s="82">
        <f>_xlfn.XLOOKUP(F76,AB:AB,AC:AC,0)+_xlfn.XLOOKUP(G76,AB:AB,AC:AC,0)+_xlfn.XLOOKUP(H76,AB:AB,AC:AC,0)+_xlfn.XLOOKUP(I76,AB:AB,AC:AC,0)+_xlfn.XLOOKUP(J76,AB:AB,AC:AC,0)+_xlfn.XLOOKUP(K76,AB:AB,AC:AC,0)+_xlfn.XLOOKUP(L76,AB:AB,AC:AC,0)+_xlfn.XLOOKUP(M76,AB:AB,AC:AC,0)+_xlfn.XLOOKUP(N76,AB:AB,AC:AC,0)+_xlfn.XLOOKUP(O76,AB:AB,AC:AC,0)+_xlfn.XLOOKUP(P76,AB:AB,AC:AC,0)+_xlfn.XLOOKUP(Q76,AB:AB,AC:AC,0)+_xlfn.XLOOKUP(R76,AB:AB,AC:AC,0)+_xlfn.XLOOKUP(S76,AB:AB,AC:AC,0)+_xlfn.XLOOKUP(T76,AB:AB,AC:AC,0)+_xlfn.XLOOKUP(U76,AB:AB,AC:AC,0)+_xlfn.XLOOKUP(V76,AB:AB,AC:AC,0)+_xlfn.XLOOKUP(W76,AB:AB,AC:AC,0)+_xlfn.XLOOKUP(X76,AB:AB,AC:AC,0)+_xlfn.XLOOKUP(Y76,AB:AB,AC:AC,0)+_xlfn.XLOOKUP(Z76,AB:AB,AC:AC,0)</f>
        <v>54.365267842485757</v>
      </c>
      <c r="F76" s="46" t="str">
        <f>_xlfn.XLOOKUP(B76,'F3D 2025'!$B$3:$B$60,'F3D 2025'!$A$3:$A$60,"-")</f>
        <v>-</v>
      </c>
      <c r="G76" s="49" t="str">
        <f>_xlfn.XLOOKUP(B76,'F3D 2023'!$B$3:$B$60,'F3D 2023'!$A$3:$A$60,"-")</f>
        <v>-</v>
      </c>
      <c r="H76" s="49" t="str">
        <f>_xlfn.XLOOKUP(B76,'F3D 2022'!$B$3:$B$60,'F3D 2022'!$A$3:$A$60,"-")</f>
        <v>-</v>
      </c>
      <c r="I76" s="49" t="str">
        <f>_xlfn.XLOOKUP(B76,'F3D 2019'!$B$3:$B$60,'F3D 2019'!$A$3:$A$60,"-")</f>
        <v>-</v>
      </c>
      <c r="J76" s="49" t="str">
        <f>_xlfn.XLOOKUP(B76,'F3D 2017'!$B$3:$B$60,'F3D 2017'!$A$3:$A$60,"-")</f>
        <v>-</v>
      </c>
      <c r="K76" s="49">
        <f>_xlfn.XLOOKUP(B76,'F3D 2015'!$B$3:$B$60,'F3D 2015'!$A$3:$A$60,"-")</f>
        <v>33</v>
      </c>
      <c r="L76" s="49" t="str">
        <f>_xlfn.XLOOKUP(B76,'F3D 2013'!$B$3:$B$60,'F3D 2013'!$A$3:$A$60,"-")</f>
        <v>-</v>
      </c>
      <c r="M76" s="49" t="str">
        <f>_xlfn.XLOOKUP(B76,'F3D 2011'!$B$3:$B$60,'F3D 2011'!$A$3:$A$60,"-")</f>
        <v>-</v>
      </c>
      <c r="N76" s="49" t="str">
        <f>_xlfn.XLOOKUP(B76,'F3D 2009'!$B$3:$B$60,'F3D 2009'!$A$3:$A$60,"-")</f>
        <v>-</v>
      </c>
      <c r="O76" s="49" t="str">
        <f>_xlfn.XLOOKUP(B76,'F3D 2007'!$B$3:$B$60,'F3D 2007'!$A$3:$A$60,"-")</f>
        <v>-</v>
      </c>
      <c r="P76" s="49">
        <f>_xlfn.XLOOKUP(B76,'F3D 2005'!$B$3:$B$60,'F3D 2005'!$A$3:$A$60,"-")</f>
        <v>33</v>
      </c>
      <c r="Q76" s="49" t="str">
        <f>_xlfn.XLOOKUP(B76,'F3D 2003'!$B$3:$B$60,'F3D 2003'!$A$3:$A$60,"-")</f>
        <v>-</v>
      </c>
      <c r="R76" s="49" t="str">
        <f>_xlfn.XLOOKUP(B76,'F3D 2001'!$B$3:$B$60,'F3D 2001'!$A$3:$A$60,"-")</f>
        <v>-</v>
      </c>
      <c r="S76" s="49">
        <f>_xlfn.XLOOKUP(B76,'F3D 1999'!$B$3:$B$60,'F3D 1999'!$A$3:$A$60,"-")</f>
        <v>33</v>
      </c>
      <c r="T76" s="49" t="str">
        <f>_xlfn.XLOOKUP(B76,'F3D 1997'!$B$3:$B$56,'F3D 1997'!$A$3:$A$56,"-")</f>
        <v>-</v>
      </c>
      <c r="U76" s="49">
        <f>_xlfn.XLOOKUP(B76,'F3D 1995'!$B$3:$B$60,'F3D 1995'!$A$3:$A$60,"-")</f>
        <v>24</v>
      </c>
      <c r="V76" s="49">
        <f>_xlfn.XLOOKUP(B76,'F3D 1993'!$B$3:$B$60,'F3D 1993'!$A$3:$A$60,"-")</f>
        <v>36</v>
      </c>
      <c r="W76" s="49">
        <f>_xlfn.XLOOKUP(B76,'F3D 1991'!$B$3:$B$60,'F3D 1991'!$A$3:$A$60,"-")</f>
        <v>17</v>
      </c>
      <c r="X76" s="49">
        <f>_xlfn.XLOOKUP(B76,'F3D 1989'!$B$3:$B$60,'F3D 1989'!$A$3:$A$60,"-")</f>
        <v>14</v>
      </c>
      <c r="Y76" s="49">
        <f>_xlfn.XLOOKUP(B76,'F3D 1987'!$B$3:$B$60,'F3D 1987'!$A$3:$A$60,"-")</f>
        <v>15</v>
      </c>
      <c r="Z76" s="50" t="str">
        <f>_xlfn.XLOOKUP(B76,'F3D 1985'!$B$3:$B$60,'F3D 1985'!$A$3:$A$60,"-")</f>
        <v>-</v>
      </c>
    </row>
    <row r="77" spans="1:26" x14ac:dyDescent="0.3">
      <c r="A77" s="40">
        <f>A76+1</f>
        <v>75</v>
      </c>
      <c r="B77" s="21" t="s">
        <v>77</v>
      </c>
      <c r="C77" s="24" t="s">
        <v>10</v>
      </c>
      <c r="D77" s="85">
        <f>MIN(_xlfn.XLOOKUP(B77,'F3D 2025'!B:B,'F3D 2025'!E:E,200),_xlfn.XLOOKUP(B77,'F3D 2023'!B:B,'F3D 2023'!E:E,200),_xlfn.XLOOKUP(B77,'F3D 2022'!B:B,'F3D 2022'!E:E,200),_xlfn.XLOOKUP(B77,'F3D 2019'!B:B,'F3D 2019'!E:E,200),_xlfn.XLOOKUP(B77,'F3D 2017'!B:B,'F3D 2017'!E:E,200),_xlfn.XLOOKUP(B77,'F3D 2015'!B:B,'F3D 2015'!E:E,200),_xlfn.XLOOKUP(B77,'F3D 2013'!B:B,'F3D 2013'!E:E,200),_xlfn.XLOOKUP(B77,'F3D 2011'!B:B,'F3D 2011'!E:E,200),_xlfn.XLOOKUP(B77,'F3D 2009'!B:B,'F3D 2009'!E:E,200),_xlfn.XLOOKUP(B77,'F3D 2007'!B:B,'F3D 2007'!E:E,200),_xlfn.XLOOKUP(B77,'F3D 2005'!B:B,'F3D 2005'!E:E,200),_xlfn.XLOOKUP(B77,'F3D 2003'!B:B,'F3D 2003'!E:E,200),_xlfn.XLOOKUP(B77,'F3D 2001'!B:B,'F3D 2001'!E:E,200),_xlfn.XLOOKUP(B77,'F3D 1999'!B:B,'F3D 1999'!E:E,200),_xlfn.XLOOKUP(B77,'F3D 1997'!B:B,'F3D 1997'!E:E,200),_xlfn.XLOOKUP(B77,'F3D 1995'!B:B,'F3D 1995'!E:E,200),_xlfn.XLOOKUP(B77,'F3D 1993'!B:B,'F3D 1993'!E:E,200),_xlfn.XLOOKUP(B77,'F3D 1991'!B:B,'F3D 1991'!E:E,200),_xlfn.XLOOKUP(B77,'F3D 1989'!B:B,'F3D 1989'!E:E,200),_xlfn.XLOOKUP(B77,'F3D 1987'!B:B,'F3D 1987'!E:E,200),_xlfn.XLOOKUP(B77,'F3D 1985'!B:B,'F3D 1985'!E:E,200))</f>
        <v>59.41</v>
      </c>
      <c r="E77" s="82">
        <f>_xlfn.XLOOKUP(F77,AB:AB,AC:AC,0)+_xlfn.XLOOKUP(G77,AB:AB,AC:AC,0)+_xlfn.XLOOKUP(H77,AB:AB,AC:AC,0)+_xlfn.XLOOKUP(I77,AB:AB,AC:AC,0)+_xlfn.XLOOKUP(J77,AB:AB,AC:AC,0)+_xlfn.XLOOKUP(K77,AB:AB,AC:AC,0)+_xlfn.XLOOKUP(L77,AB:AB,AC:AC,0)+_xlfn.XLOOKUP(M77,AB:AB,AC:AC,0)+_xlfn.XLOOKUP(N77,AB:AB,AC:AC,0)+_xlfn.XLOOKUP(O77,AB:AB,AC:AC,0)+_xlfn.XLOOKUP(P77,AB:AB,AC:AC,0)+_xlfn.XLOOKUP(Q77,AB:AB,AC:AC,0)+_xlfn.XLOOKUP(R77,AB:AB,AC:AC,0)+_xlfn.XLOOKUP(S77,AB:AB,AC:AC,0)+_xlfn.XLOOKUP(T77,AB:AB,AC:AC,0)+_xlfn.XLOOKUP(U77,AB:AB,AC:AC,0)+_xlfn.XLOOKUP(V77,AB:AB,AC:AC,0)+_xlfn.XLOOKUP(W77,AB:AB,AC:AC,0)+_xlfn.XLOOKUP(X77,AB:AB,AC:AC,0)+_xlfn.XLOOKUP(Y77,AB:AB,AC:AC,0)+_xlfn.XLOOKUP(Z77,AB:AB,AC:AC,0)</f>
        <v>54.111613887664866</v>
      </c>
      <c r="F77" s="46">
        <f>_xlfn.XLOOKUP(B77,'F3D 2025'!$B$3:$B$60,'F3D 2025'!$A$3:$A$60,"-")</f>
        <v>36</v>
      </c>
      <c r="G77" s="49">
        <f>_xlfn.XLOOKUP(B77,'F3D 2023'!$B$3:$B$60,'F3D 2023'!$A$3:$A$60,"-")</f>
        <v>17</v>
      </c>
      <c r="H77" s="49">
        <f>_xlfn.XLOOKUP(B77,'F3D 2022'!$B$3:$B$60,'F3D 2022'!$A$3:$A$60,"-")</f>
        <v>9</v>
      </c>
      <c r="I77" s="49" t="str">
        <f>_xlfn.XLOOKUP(B77,'F3D 2019'!$B$3:$B$60,'F3D 2019'!$A$3:$A$60,"-")</f>
        <v>-</v>
      </c>
      <c r="J77" s="49">
        <f>_xlfn.XLOOKUP(B77,'F3D 2017'!$B$3:$B$60,'F3D 2017'!$A$3:$A$60,"-")</f>
        <v>43</v>
      </c>
      <c r="K77" s="49">
        <f>_xlfn.XLOOKUP(B77,'F3D 2015'!$B$3:$B$60,'F3D 2015'!$A$3:$A$60,"-")</f>
        <v>20</v>
      </c>
      <c r="L77" s="49" t="str">
        <f>_xlfn.XLOOKUP(B77,'F3D 2013'!$B$3:$B$60,'F3D 2013'!$A$3:$A$60,"-")</f>
        <v>-</v>
      </c>
      <c r="M77" s="49" t="str">
        <f>_xlfn.XLOOKUP(B77,'F3D 2011'!$B$3:$B$60,'F3D 2011'!$A$3:$A$60,"-")</f>
        <v>-</v>
      </c>
      <c r="N77" s="49" t="str">
        <f>_xlfn.XLOOKUP(B77,'F3D 2009'!$B$3:$B$60,'F3D 2009'!$A$3:$A$60,"-")</f>
        <v>-</v>
      </c>
      <c r="O77" s="49" t="str">
        <f>_xlfn.XLOOKUP(B77,'F3D 2007'!$B$3:$B$60,'F3D 2007'!$A$3:$A$60,"-")</f>
        <v>-</v>
      </c>
      <c r="P77" s="49" t="str">
        <f>_xlfn.XLOOKUP(B77,'F3D 2005'!$B$3:$B$60,'F3D 2005'!$A$3:$A$60,"-")</f>
        <v>-</v>
      </c>
      <c r="Q77" s="49" t="str">
        <f>_xlfn.XLOOKUP(B77,'F3D 2003'!$B$3:$B$60,'F3D 2003'!$A$3:$A$60,"-")</f>
        <v>-</v>
      </c>
      <c r="R77" s="49" t="str">
        <f>_xlfn.XLOOKUP(B77,'F3D 2001'!$B$3:$B$60,'F3D 2001'!$A$3:$A$60,"-")</f>
        <v>-</v>
      </c>
      <c r="S77" s="49" t="str">
        <f>_xlfn.XLOOKUP(B77,'F3D 1999'!$B$3:$B$60,'F3D 1999'!$A$3:$A$60,"-")</f>
        <v>-</v>
      </c>
      <c r="T77" s="49" t="str">
        <f>_xlfn.XLOOKUP(B77,'F3D 1997'!$B$3:$B$56,'F3D 1997'!$A$3:$A$56,"-")</f>
        <v>-</v>
      </c>
      <c r="U77" s="49" t="str">
        <f>_xlfn.XLOOKUP(B77,'F3D 1995'!$B$3:$B$60,'F3D 1995'!$A$3:$A$60,"-")</f>
        <v>-</v>
      </c>
      <c r="V77" s="49" t="str">
        <f>_xlfn.XLOOKUP(B77,'F3D 1993'!$B$3:$B$60,'F3D 1993'!$A$3:$A$60,"-")</f>
        <v>-</v>
      </c>
      <c r="W77" s="49" t="str">
        <f>_xlfn.XLOOKUP(B77,'F3D 1991'!$B$3:$B$60,'F3D 1991'!$A$3:$A$60,"-")</f>
        <v>-</v>
      </c>
      <c r="X77" s="49" t="str">
        <f>_xlfn.XLOOKUP(B77,'F3D 1989'!$B$3:$B$60,'F3D 1989'!$A$3:$A$60,"-")</f>
        <v>-</v>
      </c>
      <c r="Y77" s="49" t="str">
        <f>_xlfn.XLOOKUP(B77,'F3D 1987'!$B$3:$B$60,'F3D 1987'!$A$3:$A$60,"-")</f>
        <v>-</v>
      </c>
      <c r="Z77" s="50" t="str">
        <f>_xlfn.XLOOKUP(B77,'F3D 1985'!$B$3:$B$60,'F3D 1985'!$A$3:$A$60,"-")</f>
        <v>-</v>
      </c>
    </row>
    <row r="78" spans="1:26" x14ac:dyDescent="0.3">
      <c r="A78" s="40">
        <f>A77+1</f>
        <v>76</v>
      </c>
      <c r="B78" s="21" t="s">
        <v>411</v>
      </c>
      <c r="C78" s="24" t="s">
        <v>7</v>
      </c>
      <c r="D78" s="85">
        <f>MIN(_xlfn.XLOOKUP(B78,'F3D 2025'!B:B,'F3D 2025'!E:E,200),_xlfn.XLOOKUP(B78,'F3D 2023'!B:B,'F3D 2023'!E:E,200),_xlfn.XLOOKUP(B78,'F3D 2022'!B:B,'F3D 2022'!E:E,200),_xlfn.XLOOKUP(B78,'F3D 2019'!B:B,'F3D 2019'!E:E,200),_xlfn.XLOOKUP(B78,'F3D 2017'!B:B,'F3D 2017'!E:E,200),_xlfn.XLOOKUP(B78,'F3D 2015'!B:B,'F3D 2015'!E:E,200),_xlfn.XLOOKUP(B78,'F3D 2013'!B:B,'F3D 2013'!E:E,200),_xlfn.XLOOKUP(B78,'F3D 2011'!B:B,'F3D 2011'!E:E,200),_xlfn.XLOOKUP(B78,'F3D 2009'!B:B,'F3D 2009'!E:E,200),_xlfn.XLOOKUP(B78,'F3D 2007'!B:B,'F3D 2007'!E:E,200),_xlfn.XLOOKUP(B78,'F3D 2005'!B:B,'F3D 2005'!E:E,200),_xlfn.XLOOKUP(B78,'F3D 2003'!B:B,'F3D 2003'!E:E,200),_xlfn.XLOOKUP(B78,'F3D 2001'!B:B,'F3D 2001'!E:E,200),_xlfn.XLOOKUP(B78,'F3D 1999'!B:B,'F3D 1999'!E:E,200),_xlfn.XLOOKUP(B78,'F3D 1997'!B:B,'F3D 1997'!E:E,200),_xlfn.XLOOKUP(B78,'F3D 1995'!B:B,'F3D 1995'!E:E,200),_xlfn.XLOOKUP(B78,'F3D 1993'!B:B,'F3D 1993'!E:E,200),_xlfn.XLOOKUP(B78,'F3D 1991'!B:B,'F3D 1991'!E:E,200),_xlfn.XLOOKUP(B78,'F3D 1989'!B:B,'F3D 1989'!E:E,200),_xlfn.XLOOKUP(B78,'F3D 1987'!B:B,'F3D 1987'!E:E,200),_xlfn.XLOOKUP(B78,'F3D 1985'!B:B,'F3D 1985'!E:E,200))</f>
        <v>87.6</v>
      </c>
      <c r="E78" s="82">
        <f>_xlfn.XLOOKUP(F78,AB:AB,AC:AC,0)+_xlfn.XLOOKUP(G78,AB:AB,AC:AC,0)+_xlfn.XLOOKUP(H78,AB:AB,AC:AC,0)+_xlfn.XLOOKUP(I78,AB:AB,AC:AC,0)+_xlfn.XLOOKUP(J78,AB:AB,AC:AC,0)+_xlfn.XLOOKUP(K78,AB:AB,AC:AC,0)+_xlfn.XLOOKUP(L78,AB:AB,AC:AC,0)+_xlfn.XLOOKUP(M78,AB:AB,AC:AC,0)+_xlfn.XLOOKUP(N78,AB:AB,AC:AC,0)+_xlfn.XLOOKUP(O78,AB:AB,AC:AC,0)+_xlfn.XLOOKUP(P78,AB:AB,AC:AC,0)+_xlfn.XLOOKUP(Q78,AB:AB,AC:AC,0)+_xlfn.XLOOKUP(R78,AB:AB,AC:AC,0)+_xlfn.XLOOKUP(S78,AB:AB,AC:AC,0)+_xlfn.XLOOKUP(T78,AB:AB,AC:AC,0)+_xlfn.XLOOKUP(U78,AB:AB,AC:AC,0)+_xlfn.XLOOKUP(V78,AB:AB,AC:AC,0)+_xlfn.XLOOKUP(W78,AB:AB,AC:AC,0)+_xlfn.XLOOKUP(X78,AB:AB,AC:AC,0)+_xlfn.XLOOKUP(Y78,AB:AB,AC:AC,0)+_xlfn.XLOOKUP(Z78,AB:AB,AC:AC,0)</f>
        <v>49.464624296138361</v>
      </c>
      <c r="F78" s="46" t="str">
        <f>_xlfn.XLOOKUP(B78,'F3D 2025'!$B$3:$B$60,'F3D 2025'!$A$3:$A$60,"-")</f>
        <v>-</v>
      </c>
      <c r="G78" s="49" t="str">
        <f>_xlfn.XLOOKUP(B78,'F3D 2023'!$B$3:$B$60,'F3D 2023'!$A$3:$A$60,"-")</f>
        <v>-</v>
      </c>
      <c r="H78" s="49" t="str">
        <f>_xlfn.XLOOKUP(B78,'F3D 2022'!$B$3:$B$60,'F3D 2022'!$A$3:$A$60,"-")</f>
        <v>-</v>
      </c>
      <c r="I78" s="49" t="str">
        <f>_xlfn.XLOOKUP(B78,'F3D 2019'!$B$3:$B$60,'F3D 2019'!$A$3:$A$60,"-")</f>
        <v>-</v>
      </c>
      <c r="J78" s="49" t="str">
        <f>_xlfn.XLOOKUP(B78,'F3D 2017'!$B$3:$B$60,'F3D 2017'!$A$3:$A$60,"-")</f>
        <v>-</v>
      </c>
      <c r="K78" s="49" t="str">
        <f>_xlfn.XLOOKUP(B78,'F3D 2015'!$B$3:$B$60,'F3D 2015'!$A$3:$A$60,"-")</f>
        <v>-</v>
      </c>
      <c r="L78" s="49" t="str">
        <f>_xlfn.XLOOKUP(B78,'F3D 2013'!$B$3:$B$60,'F3D 2013'!$A$3:$A$60,"-")</f>
        <v>-</v>
      </c>
      <c r="M78" s="49" t="str">
        <f>_xlfn.XLOOKUP(B78,'F3D 2011'!$B$3:$B$60,'F3D 2011'!$A$3:$A$60,"-")</f>
        <v>-</v>
      </c>
      <c r="N78" s="49" t="str">
        <f>_xlfn.XLOOKUP(B78,'F3D 2009'!$B$3:$B$60,'F3D 2009'!$A$3:$A$60,"-")</f>
        <v>-</v>
      </c>
      <c r="O78" s="49" t="str">
        <f>_xlfn.XLOOKUP(B78,'F3D 2007'!$B$3:$B$60,'F3D 2007'!$A$3:$A$60,"-")</f>
        <v>-</v>
      </c>
      <c r="P78" s="49" t="str">
        <f>_xlfn.XLOOKUP(B78,'F3D 2005'!$B$3:$B$60,'F3D 2005'!$A$3:$A$60,"-")</f>
        <v>-</v>
      </c>
      <c r="Q78" s="49" t="str">
        <f>_xlfn.XLOOKUP(B78,'F3D 2003'!$B$3:$B$60,'F3D 2003'!$A$3:$A$60,"-")</f>
        <v>-</v>
      </c>
      <c r="R78" s="49" t="str">
        <f>_xlfn.XLOOKUP(B78,'F3D 2001'!$B$3:$B$60,'F3D 2001'!$A$3:$A$60,"-")</f>
        <v>-</v>
      </c>
      <c r="S78" s="49" t="str">
        <f>_xlfn.XLOOKUP(B78,'F3D 1999'!$B$3:$B$60,'F3D 1999'!$A$3:$A$60,"-")</f>
        <v>-</v>
      </c>
      <c r="T78" s="49" t="str">
        <f>_xlfn.XLOOKUP(B78,'F3D 1997'!$B$3:$B$56,'F3D 1997'!$A$3:$A$56,"-")</f>
        <v>-</v>
      </c>
      <c r="U78" s="49" t="str">
        <f>_xlfn.XLOOKUP(B78,'F3D 1995'!$B$3:$B$60,'F3D 1995'!$A$3:$A$60,"-")</f>
        <v>-</v>
      </c>
      <c r="V78" s="49" t="str">
        <f>_xlfn.XLOOKUP(B78,'F3D 1993'!$B$3:$B$60,'F3D 1993'!$A$3:$A$60,"-")</f>
        <v>-</v>
      </c>
      <c r="W78" s="49" t="str">
        <f>_xlfn.XLOOKUP(B78,'F3D 1991'!$B$3:$B$60,'F3D 1991'!$A$3:$A$60,"-")</f>
        <v>-</v>
      </c>
      <c r="X78" s="49" t="str">
        <f>_xlfn.XLOOKUP(B78,'F3D 1989'!$B$3:$B$60,'F3D 1989'!$A$3:$A$60,"-")</f>
        <v>-</v>
      </c>
      <c r="Y78" s="49">
        <f>_xlfn.XLOOKUP(B78,'F3D 1987'!$B$3:$B$60,'F3D 1987'!$A$3:$A$60,"-")</f>
        <v>6</v>
      </c>
      <c r="Z78" s="50" t="str">
        <f>_xlfn.XLOOKUP(B78,'F3D 1985'!$B$3:$B$60,'F3D 1985'!$A$3:$A$60,"-")</f>
        <v>-</v>
      </c>
    </row>
    <row r="79" spans="1:26" x14ac:dyDescent="0.3">
      <c r="A79" s="40">
        <f>A78+1</f>
        <v>77</v>
      </c>
      <c r="B79" s="21" t="s">
        <v>137</v>
      </c>
      <c r="C79" s="24" t="s">
        <v>30</v>
      </c>
      <c r="D79" s="85">
        <f>MIN(_xlfn.XLOOKUP(B79,'F3D 2025'!B:B,'F3D 2025'!E:E,200),_xlfn.XLOOKUP(B79,'F3D 2023'!B:B,'F3D 2023'!E:E,200),_xlfn.XLOOKUP(B79,'F3D 2022'!B:B,'F3D 2022'!E:E,200),_xlfn.XLOOKUP(B79,'F3D 2019'!B:B,'F3D 2019'!E:E,200),_xlfn.XLOOKUP(B79,'F3D 2017'!B:B,'F3D 2017'!E:E,200),_xlfn.XLOOKUP(B79,'F3D 2015'!B:B,'F3D 2015'!E:E,200),_xlfn.XLOOKUP(B79,'F3D 2013'!B:B,'F3D 2013'!E:E,200),_xlfn.XLOOKUP(B79,'F3D 2011'!B:B,'F3D 2011'!E:E,200),_xlfn.XLOOKUP(B79,'F3D 2009'!B:B,'F3D 2009'!E:E,200),_xlfn.XLOOKUP(B79,'F3D 2007'!B:B,'F3D 2007'!E:E,200),_xlfn.XLOOKUP(B79,'F3D 2005'!B:B,'F3D 2005'!E:E,200),_xlfn.XLOOKUP(B79,'F3D 2003'!B:B,'F3D 2003'!E:E,200),_xlfn.XLOOKUP(B79,'F3D 2001'!B:B,'F3D 2001'!E:E,200),_xlfn.XLOOKUP(B79,'F3D 1999'!B:B,'F3D 1999'!E:E,200),_xlfn.XLOOKUP(B79,'F3D 1997'!B:B,'F3D 1997'!E:E,200),_xlfn.XLOOKUP(B79,'F3D 1995'!B:B,'F3D 1995'!E:E,200),_xlfn.XLOOKUP(B79,'F3D 1993'!B:B,'F3D 1993'!E:E,200),_xlfn.XLOOKUP(B79,'F3D 1991'!B:B,'F3D 1991'!E:E,200),_xlfn.XLOOKUP(B79,'F3D 1989'!B:B,'F3D 1989'!E:E,200),_xlfn.XLOOKUP(B79,'F3D 1987'!B:B,'F3D 1987'!E:E,200),_xlfn.XLOOKUP(B79,'F3D 1985'!B:B,'F3D 1985'!E:E,200))</f>
        <v>56.74</v>
      </c>
      <c r="E79" s="82">
        <f>_xlfn.XLOOKUP(F79,AB:AB,AC:AC,0)+_xlfn.XLOOKUP(G79,AB:AB,AC:AC,0)+_xlfn.XLOOKUP(H79,AB:AB,AC:AC,0)+_xlfn.XLOOKUP(I79,AB:AB,AC:AC,0)+_xlfn.XLOOKUP(J79,AB:AB,AC:AC,0)+_xlfn.XLOOKUP(K79,AB:AB,AC:AC,0)+_xlfn.XLOOKUP(L79,AB:AB,AC:AC,0)+_xlfn.XLOOKUP(M79,AB:AB,AC:AC,0)+_xlfn.XLOOKUP(N79,AB:AB,AC:AC,0)+_xlfn.XLOOKUP(O79,AB:AB,AC:AC,0)+_xlfn.XLOOKUP(P79,AB:AB,AC:AC,0)+_xlfn.XLOOKUP(Q79,AB:AB,AC:AC,0)+_xlfn.XLOOKUP(R79,AB:AB,AC:AC,0)+_xlfn.XLOOKUP(S79,AB:AB,AC:AC,0)+_xlfn.XLOOKUP(T79,AB:AB,AC:AC,0)+_xlfn.XLOOKUP(U79,AB:AB,AC:AC,0)+_xlfn.XLOOKUP(V79,AB:AB,AC:AC,0)+_xlfn.XLOOKUP(W79,AB:AB,AC:AC,0)+_xlfn.XLOOKUP(X79,AB:AB,AC:AC,0)+_xlfn.XLOOKUP(Y79,AB:AB,AC:AC,0)+_xlfn.XLOOKUP(Z79,AB:AB,AC:AC,0)</f>
        <v>49.105771384936972</v>
      </c>
      <c r="F79" s="46" t="str">
        <f>_xlfn.XLOOKUP(B79,'F3D 2025'!$B$3:$B$60,'F3D 2025'!$A$3:$A$60,"-")</f>
        <v>-</v>
      </c>
      <c r="G79" s="49" t="str">
        <f>_xlfn.XLOOKUP(B79,'F3D 2023'!$B$3:$B$60,'F3D 2023'!$A$3:$A$60,"-")</f>
        <v>-</v>
      </c>
      <c r="H79" s="49" t="str">
        <f>_xlfn.XLOOKUP(B79,'F3D 2022'!$B$3:$B$60,'F3D 2022'!$A$3:$A$60,"-")</f>
        <v>-</v>
      </c>
      <c r="I79" s="49">
        <f>_xlfn.XLOOKUP(B79,'F3D 2019'!$B$3:$B$60,'F3D 2019'!$A$3:$A$60,"-")</f>
        <v>11</v>
      </c>
      <c r="J79" s="49">
        <f>_xlfn.XLOOKUP(B79,'F3D 2017'!$B$3:$B$60,'F3D 2017'!$A$3:$A$60,"-")</f>
        <v>12</v>
      </c>
      <c r="K79" s="49">
        <f>_xlfn.XLOOKUP(B79,'F3D 2015'!$B$3:$B$60,'F3D 2015'!$A$3:$A$60,"-")</f>
        <v>29</v>
      </c>
      <c r="L79" s="49" t="str">
        <f>_xlfn.XLOOKUP(B79,'F3D 2013'!$B$3:$B$60,'F3D 2013'!$A$3:$A$60,"-")</f>
        <v>-</v>
      </c>
      <c r="M79" s="49" t="str">
        <f>_xlfn.XLOOKUP(B79,'F3D 2011'!$B$3:$B$60,'F3D 2011'!$A$3:$A$60,"-")</f>
        <v>-</v>
      </c>
      <c r="N79" s="49" t="str">
        <f>_xlfn.XLOOKUP(B79,'F3D 2009'!$B$3:$B$60,'F3D 2009'!$A$3:$A$60,"-")</f>
        <v>-</v>
      </c>
      <c r="O79" s="49" t="str">
        <f>_xlfn.XLOOKUP(B79,'F3D 2007'!$B$3:$B$60,'F3D 2007'!$A$3:$A$60,"-")</f>
        <v>-</v>
      </c>
      <c r="P79" s="49" t="str">
        <f>_xlfn.XLOOKUP(B79,'F3D 2005'!$B$3:$B$60,'F3D 2005'!$A$3:$A$60,"-")</f>
        <v>-</v>
      </c>
      <c r="Q79" s="49" t="str">
        <f>_xlfn.XLOOKUP(B79,'F3D 2003'!$B$3:$B$60,'F3D 2003'!$A$3:$A$60,"-")</f>
        <v>-</v>
      </c>
      <c r="R79" s="49" t="str">
        <f>_xlfn.XLOOKUP(B79,'F3D 2001'!$B$3:$B$60,'F3D 2001'!$A$3:$A$60,"-")</f>
        <v>-</v>
      </c>
      <c r="S79" s="49" t="str">
        <f>_xlfn.XLOOKUP(B79,'F3D 1999'!$B$3:$B$60,'F3D 1999'!$A$3:$A$60,"-")</f>
        <v>-</v>
      </c>
      <c r="T79" s="49" t="str">
        <f>_xlfn.XLOOKUP(B79,'F3D 1997'!$B$3:$B$56,'F3D 1997'!$A$3:$A$56,"-")</f>
        <v>-</v>
      </c>
      <c r="U79" s="49" t="str">
        <f>_xlfn.XLOOKUP(B79,'F3D 1995'!$B$3:$B$60,'F3D 1995'!$A$3:$A$60,"-")</f>
        <v>-</v>
      </c>
      <c r="V79" s="49" t="str">
        <f>_xlfn.XLOOKUP(B79,'F3D 1993'!$B$3:$B$60,'F3D 1993'!$A$3:$A$60,"-")</f>
        <v>-</v>
      </c>
      <c r="W79" s="49" t="str">
        <f>_xlfn.XLOOKUP(B79,'F3D 1991'!$B$3:$B$60,'F3D 1991'!$A$3:$A$60,"-")</f>
        <v>-</v>
      </c>
      <c r="X79" s="49" t="str">
        <f>_xlfn.XLOOKUP(B79,'F3D 1989'!$B$3:$B$60,'F3D 1989'!$A$3:$A$60,"-")</f>
        <v>-</v>
      </c>
      <c r="Y79" s="49" t="str">
        <f>_xlfn.XLOOKUP(B79,'F3D 1987'!$B$3:$B$60,'F3D 1987'!$A$3:$A$60,"-")</f>
        <v>-</v>
      </c>
      <c r="Z79" s="50" t="str">
        <f>_xlfn.XLOOKUP(B79,'F3D 1985'!$B$3:$B$60,'F3D 1985'!$A$3:$A$60,"-")</f>
        <v>-</v>
      </c>
    </row>
    <row r="80" spans="1:26" x14ac:dyDescent="0.3">
      <c r="A80" s="40">
        <f>A79+1</f>
        <v>78</v>
      </c>
      <c r="B80" s="21" t="s">
        <v>305</v>
      </c>
      <c r="C80" s="24" t="s">
        <v>145</v>
      </c>
      <c r="D80" s="85">
        <f>MIN(_xlfn.XLOOKUP(B80,'F3D 2025'!B:B,'F3D 2025'!E:E,200),_xlfn.XLOOKUP(B80,'F3D 2023'!B:B,'F3D 2023'!E:E,200),_xlfn.XLOOKUP(B80,'F3D 2022'!B:B,'F3D 2022'!E:E,200),_xlfn.XLOOKUP(B80,'F3D 2019'!B:B,'F3D 2019'!E:E,200),_xlfn.XLOOKUP(B80,'F3D 2017'!B:B,'F3D 2017'!E:E,200),_xlfn.XLOOKUP(B80,'F3D 2015'!B:B,'F3D 2015'!E:E,200),_xlfn.XLOOKUP(B80,'F3D 2013'!B:B,'F3D 2013'!E:E,200),_xlfn.XLOOKUP(B80,'F3D 2011'!B:B,'F3D 2011'!E:E,200),_xlfn.XLOOKUP(B80,'F3D 2009'!B:B,'F3D 2009'!E:E,200),_xlfn.XLOOKUP(B80,'F3D 2007'!B:B,'F3D 2007'!E:E,200),_xlfn.XLOOKUP(B80,'F3D 2005'!B:B,'F3D 2005'!E:E,200),_xlfn.XLOOKUP(B80,'F3D 2003'!B:B,'F3D 2003'!E:E,200),_xlfn.XLOOKUP(B80,'F3D 2001'!B:B,'F3D 2001'!E:E,200),_xlfn.XLOOKUP(B80,'F3D 1999'!B:B,'F3D 1999'!E:E,200),_xlfn.XLOOKUP(B80,'F3D 1997'!B:B,'F3D 1997'!E:E,200),_xlfn.XLOOKUP(B80,'F3D 1995'!B:B,'F3D 1995'!E:E,200),_xlfn.XLOOKUP(B80,'F3D 1993'!B:B,'F3D 1993'!E:E,200),_xlfn.XLOOKUP(B80,'F3D 1991'!B:B,'F3D 1991'!E:E,200),_xlfn.XLOOKUP(B80,'F3D 1989'!B:B,'F3D 1989'!E:E,200),_xlfn.XLOOKUP(B80,'F3D 1987'!B:B,'F3D 1987'!E:E,200),_xlfn.XLOOKUP(B80,'F3D 1985'!B:B,'F3D 1985'!E:E,200))</f>
        <v>65.930000000000007</v>
      </c>
      <c r="E80" s="82">
        <f>_xlfn.XLOOKUP(F80,AB:AB,AC:AC,0)+_xlfn.XLOOKUP(G80,AB:AB,AC:AC,0)+_xlfn.XLOOKUP(H80,AB:AB,AC:AC,0)+_xlfn.XLOOKUP(I80,AB:AB,AC:AC,0)+_xlfn.XLOOKUP(J80,AB:AB,AC:AC,0)+_xlfn.XLOOKUP(K80,AB:AB,AC:AC,0)+_xlfn.XLOOKUP(L80,AB:AB,AC:AC,0)+_xlfn.XLOOKUP(M80,AB:AB,AC:AC,0)+_xlfn.XLOOKUP(N80,AB:AB,AC:AC,0)+_xlfn.XLOOKUP(O80,AB:AB,AC:AC,0)+_xlfn.XLOOKUP(P80,AB:AB,AC:AC,0)+_xlfn.XLOOKUP(Q80,AB:AB,AC:AC,0)+_xlfn.XLOOKUP(R80,AB:AB,AC:AC,0)+_xlfn.XLOOKUP(S80,AB:AB,AC:AC,0)+_xlfn.XLOOKUP(T80,AB:AB,AC:AC,0)+_xlfn.XLOOKUP(U80,AB:AB,AC:AC,0)+_xlfn.XLOOKUP(V80,AB:AB,AC:AC,0)+_xlfn.XLOOKUP(W80,AB:AB,AC:AC,0)+_xlfn.XLOOKUP(X80,AB:AB,AC:AC,0)+_xlfn.XLOOKUP(Y80,AB:AB,AC:AC,0)+_xlfn.XLOOKUP(Z80,AB:AB,AC:AC,0)</f>
        <v>44.341613679731736</v>
      </c>
      <c r="F80" s="46" t="str">
        <f>_xlfn.XLOOKUP(B80,'F3D 2025'!$B$3:$B$60,'F3D 2025'!$A$3:$A$60,"-")</f>
        <v>-</v>
      </c>
      <c r="G80" s="49" t="str">
        <f>_xlfn.XLOOKUP(B80,'F3D 2023'!$B$3:$B$60,'F3D 2023'!$A$3:$A$60,"-")</f>
        <v>-</v>
      </c>
      <c r="H80" s="49" t="str">
        <f>_xlfn.XLOOKUP(B80,'F3D 2022'!$B$3:$B$60,'F3D 2022'!$A$3:$A$60,"-")</f>
        <v>-</v>
      </c>
      <c r="I80" s="49" t="str">
        <f>_xlfn.XLOOKUP(B80,'F3D 2019'!$B$3:$B$60,'F3D 2019'!$A$3:$A$60,"-")</f>
        <v>-</v>
      </c>
      <c r="J80" s="49" t="str">
        <f>_xlfn.XLOOKUP(B80,'F3D 2017'!$B$3:$B$60,'F3D 2017'!$A$3:$A$60,"-")</f>
        <v>-</v>
      </c>
      <c r="K80" s="49" t="str">
        <f>_xlfn.XLOOKUP(B80,'F3D 2015'!$B$3:$B$60,'F3D 2015'!$A$3:$A$60,"-")</f>
        <v>-</v>
      </c>
      <c r="L80" s="49" t="str">
        <f>_xlfn.XLOOKUP(B80,'F3D 2013'!$B$3:$B$60,'F3D 2013'!$A$3:$A$60,"-")</f>
        <v>-</v>
      </c>
      <c r="M80" s="49" t="str">
        <f>_xlfn.XLOOKUP(B80,'F3D 2011'!$B$3:$B$60,'F3D 2011'!$A$3:$A$60,"-")</f>
        <v>-</v>
      </c>
      <c r="N80" s="49" t="str">
        <f>_xlfn.XLOOKUP(B80,'F3D 2009'!$B$3:$B$60,'F3D 2009'!$A$3:$A$60,"-")</f>
        <v>-</v>
      </c>
      <c r="O80" s="49" t="str">
        <f>_xlfn.XLOOKUP(B80,'F3D 2007'!$B$3:$B$60,'F3D 2007'!$A$3:$A$60,"-")</f>
        <v>-</v>
      </c>
      <c r="P80" s="49" t="str">
        <f>_xlfn.XLOOKUP(B80,'F3D 2005'!$B$3:$B$60,'F3D 2005'!$A$3:$A$60,"-")</f>
        <v>-</v>
      </c>
      <c r="Q80" s="49" t="str">
        <f>_xlfn.XLOOKUP(B80,'F3D 2003'!$B$3:$B$60,'F3D 2003'!$A$3:$A$60,"-")</f>
        <v>-</v>
      </c>
      <c r="R80" s="49">
        <f>_xlfn.XLOOKUP(B80,'F3D 2001'!$B$3:$B$60,'F3D 2001'!$A$3:$A$60,"-")</f>
        <v>25</v>
      </c>
      <c r="S80" s="49" t="str">
        <f>_xlfn.XLOOKUP(B80,'F3D 1999'!$B$3:$B$60,'F3D 1999'!$A$3:$A$60,"-")</f>
        <v>-</v>
      </c>
      <c r="T80" s="49" t="str">
        <f>_xlfn.XLOOKUP(B80,'F3D 1997'!$B$3:$B$56,'F3D 1997'!$A$3:$A$56,"-")</f>
        <v>-</v>
      </c>
      <c r="U80" s="49" t="str">
        <f>_xlfn.XLOOKUP(B80,'F3D 1995'!$B$3:$B$60,'F3D 1995'!$A$3:$A$60,"-")</f>
        <v>-</v>
      </c>
      <c r="V80" s="49" t="str">
        <f>_xlfn.XLOOKUP(B80,'F3D 1993'!$B$3:$B$60,'F3D 1993'!$A$3:$A$60,"-")</f>
        <v>-</v>
      </c>
      <c r="W80" s="49">
        <f>_xlfn.XLOOKUP(B80,'F3D 1991'!$B$3:$B$60,'F3D 1991'!$A$3:$A$60,"-")</f>
        <v>20</v>
      </c>
      <c r="X80" s="49" t="str">
        <f>_xlfn.XLOOKUP(B80,'F3D 1989'!$B$3:$B$60,'F3D 1989'!$A$3:$A$60,"-")</f>
        <v>-</v>
      </c>
      <c r="Y80" s="49">
        <f>_xlfn.XLOOKUP(B80,'F3D 1987'!$B$3:$B$60,'F3D 1987'!$A$3:$A$60,"-")</f>
        <v>9</v>
      </c>
      <c r="Z80" s="50" t="str">
        <f>_xlfn.XLOOKUP(B80,'F3D 1985'!$B$3:$B$60,'F3D 1985'!$A$3:$A$60,"-")</f>
        <v>-</v>
      </c>
    </row>
    <row r="81" spans="1:26" x14ac:dyDescent="0.3">
      <c r="A81" s="40">
        <f>A80+1</f>
        <v>79</v>
      </c>
      <c r="B81" s="21" t="s">
        <v>253</v>
      </c>
      <c r="C81" s="24" t="s">
        <v>30</v>
      </c>
      <c r="D81" s="85">
        <f>MIN(_xlfn.XLOOKUP(B81,'F3D 2025'!B:B,'F3D 2025'!E:E,200),_xlfn.XLOOKUP(B81,'F3D 2023'!B:B,'F3D 2023'!E:E,200),_xlfn.XLOOKUP(B81,'F3D 2022'!B:B,'F3D 2022'!E:E,200),_xlfn.XLOOKUP(B81,'F3D 2019'!B:B,'F3D 2019'!E:E,200),_xlfn.XLOOKUP(B81,'F3D 2017'!B:B,'F3D 2017'!E:E,200),_xlfn.XLOOKUP(B81,'F3D 2015'!B:B,'F3D 2015'!E:E,200),_xlfn.XLOOKUP(B81,'F3D 2013'!B:B,'F3D 2013'!E:E,200),_xlfn.XLOOKUP(B81,'F3D 2011'!B:B,'F3D 2011'!E:E,200),_xlfn.XLOOKUP(B81,'F3D 2009'!B:B,'F3D 2009'!E:E,200),_xlfn.XLOOKUP(B81,'F3D 2007'!B:B,'F3D 2007'!E:E,200),_xlfn.XLOOKUP(B81,'F3D 2005'!B:B,'F3D 2005'!E:E,200),_xlfn.XLOOKUP(B81,'F3D 2003'!B:B,'F3D 2003'!E:E,200),_xlfn.XLOOKUP(B81,'F3D 2001'!B:B,'F3D 2001'!E:E,200),_xlfn.XLOOKUP(B81,'F3D 1999'!B:B,'F3D 1999'!E:E,200),_xlfn.XLOOKUP(B81,'F3D 1997'!B:B,'F3D 1997'!E:E,200),_xlfn.XLOOKUP(B81,'F3D 1995'!B:B,'F3D 1995'!E:E,200),_xlfn.XLOOKUP(B81,'F3D 1993'!B:B,'F3D 1993'!E:E,200),_xlfn.XLOOKUP(B81,'F3D 1991'!B:B,'F3D 1991'!E:E,200),_xlfn.XLOOKUP(B81,'F3D 1989'!B:B,'F3D 1989'!E:E,200),_xlfn.XLOOKUP(B81,'F3D 1987'!B:B,'F3D 1987'!E:E,200),_xlfn.XLOOKUP(B81,'F3D 1985'!B:B,'F3D 1985'!E:E,200))</f>
        <v>62.93</v>
      </c>
      <c r="E81" s="82">
        <f>_xlfn.XLOOKUP(F81,AB:AB,AC:AC,0)+_xlfn.XLOOKUP(G81,AB:AB,AC:AC,0)+_xlfn.XLOOKUP(H81,AB:AB,AC:AC,0)+_xlfn.XLOOKUP(I81,AB:AB,AC:AC,0)+_xlfn.XLOOKUP(J81,AB:AB,AC:AC,0)+_xlfn.XLOOKUP(K81,AB:AB,AC:AC,0)+_xlfn.XLOOKUP(L81,AB:AB,AC:AC,0)+_xlfn.XLOOKUP(M81,AB:AB,AC:AC,0)+_xlfn.XLOOKUP(N81,AB:AB,AC:AC,0)+_xlfn.XLOOKUP(O81,AB:AB,AC:AC,0)+_xlfn.XLOOKUP(P81,AB:AB,AC:AC,0)+_xlfn.XLOOKUP(Q81,AB:AB,AC:AC,0)+_xlfn.XLOOKUP(R81,AB:AB,AC:AC,0)+_xlfn.XLOOKUP(S81,AB:AB,AC:AC,0)+_xlfn.XLOOKUP(T81,AB:AB,AC:AC,0)+_xlfn.XLOOKUP(U81,AB:AB,AC:AC,0)+_xlfn.XLOOKUP(V81,AB:AB,AC:AC,0)+_xlfn.XLOOKUP(W81,AB:AB,AC:AC,0)+_xlfn.XLOOKUP(X81,AB:AB,AC:AC,0)+_xlfn.XLOOKUP(Y81,AB:AB,AC:AC,0)+_xlfn.XLOOKUP(Z81,AB:AB,AC:AC,0)</f>
        <v>43.595908743625024</v>
      </c>
      <c r="F81" s="46" t="str">
        <f>_xlfn.XLOOKUP(B81,'F3D 2025'!$B$3:$B$60,'F3D 2025'!$A$3:$A$60,"-")</f>
        <v>-</v>
      </c>
      <c r="G81" s="49" t="str">
        <f>_xlfn.XLOOKUP(B81,'F3D 2023'!$B$3:$B$60,'F3D 2023'!$A$3:$A$60,"-")</f>
        <v>-</v>
      </c>
      <c r="H81" s="49" t="str">
        <f>_xlfn.XLOOKUP(B81,'F3D 2022'!$B$3:$B$60,'F3D 2022'!$A$3:$A$60,"-")</f>
        <v>-</v>
      </c>
      <c r="I81" s="49" t="str">
        <f>_xlfn.XLOOKUP(B81,'F3D 2019'!$B$3:$B$60,'F3D 2019'!$A$3:$A$60,"-")</f>
        <v>-</v>
      </c>
      <c r="J81" s="49" t="str">
        <f>_xlfn.XLOOKUP(B81,'F3D 2017'!$B$3:$B$60,'F3D 2017'!$A$3:$A$60,"-")</f>
        <v>-</v>
      </c>
      <c r="K81" s="49" t="str">
        <f>_xlfn.XLOOKUP(B81,'F3D 2015'!$B$3:$B$60,'F3D 2015'!$A$3:$A$60,"-")</f>
        <v>-</v>
      </c>
      <c r="L81" s="49" t="str">
        <f>_xlfn.XLOOKUP(B81,'F3D 2013'!$B$3:$B$60,'F3D 2013'!$A$3:$A$60,"-")</f>
        <v>-</v>
      </c>
      <c r="M81" s="49" t="str">
        <f>_xlfn.XLOOKUP(B81,'F3D 2011'!$B$3:$B$60,'F3D 2011'!$A$3:$A$60,"-")</f>
        <v>-</v>
      </c>
      <c r="N81" s="49" t="str">
        <f>_xlfn.XLOOKUP(B81,'F3D 2009'!$B$3:$B$60,'F3D 2009'!$A$3:$A$60,"-")</f>
        <v>-</v>
      </c>
      <c r="O81" s="49">
        <f>_xlfn.XLOOKUP(B81,'F3D 2007'!$B$3:$B$60,'F3D 2007'!$A$3:$A$60,"-")</f>
        <v>23</v>
      </c>
      <c r="P81" s="49" t="str">
        <f>_xlfn.XLOOKUP(B81,'F3D 2005'!$B$3:$B$60,'F3D 2005'!$A$3:$A$60,"-")</f>
        <v>-</v>
      </c>
      <c r="Q81" s="49" t="str">
        <f>_xlfn.XLOOKUP(B81,'F3D 2003'!$B$3:$B$60,'F3D 2003'!$A$3:$A$60,"-")</f>
        <v>-</v>
      </c>
      <c r="R81" s="49">
        <f>_xlfn.XLOOKUP(B81,'F3D 2001'!$B$3:$B$60,'F3D 2001'!$A$3:$A$60,"-")</f>
        <v>29</v>
      </c>
      <c r="S81" s="49">
        <f>_xlfn.XLOOKUP(B81,'F3D 1999'!$B$3:$B$60,'F3D 1999'!$A$3:$A$60,"-")</f>
        <v>22</v>
      </c>
      <c r="T81" s="49">
        <f>_xlfn.XLOOKUP(B81,'F3D 1997'!$B$3:$B$56,'F3D 1997'!$A$3:$A$56,"-")</f>
        <v>25</v>
      </c>
      <c r="U81" s="49">
        <f>_xlfn.XLOOKUP(B81,'F3D 1995'!$B$3:$B$60,'F3D 1995'!$A$3:$A$60,"-")</f>
        <v>27</v>
      </c>
      <c r="V81" s="49">
        <f>_xlfn.XLOOKUP(B81,'F3D 1993'!$B$3:$B$60,'F3D 1993'!$A$3:$A$60,"-")</f>
        <v>20</v>
      </c>
      <c r="W81" s="49" t="str">
        <f>_xlfn.XLOOKUP(B81,'F3D 1991'!$B$3:$B$60,'F3D 1991'!$A$3:$A$60,"-")</f>
        <v>-</v>
      </c>
      <c r="X81" s="49">
        <f>_xlfn.XLOOKUP(B81,'F3D 1989'!$B$3:$B$60,'F3D 1989'!$A$3:$A$60,"-")</f>
        <v>15</v>
      </c>
      <c r="Y81" s="49" t="str">
        <f>_xlfn.XLOOKUP(B81,'F3D 1987'!$B$3:$B$60,'F3D 1987'!$A$3:$A$60,"-")</f>
        <v>-</v>
      </c>
      <c r="Z81" s="50" t="str">
        <f>_xlfn.XLOOKUP(B81,'F3D 1985'!$B$3:$B$60,'F3D 1985'!$A$3:$A$60,"-")</f>
        <v>-</v>
      </c>
    </row>
    <row r="82" spans="1:26" x14ac:dyDescent="0.3">
      <c r="A82" s="40">
        <f>A81+1</f>
        <v>80</v>
      </c>
      <c r="B82" s="21" t="s">
        <v>323</v>
      </c>
      <c r="C82" s="24" t="s">
        <v>7</v>
      </c>
      <c r="D82" s="85">
        <f>MIN(_xlfn.XLOOKUP(B82,'F3D 2025'!B:B,'F3D 2025'!E:E,200),_xlfn.XLOOKUP(B82,'F3D 2023'!B:B,'F3D 2023'!E:E,200),_xlfn.XLOOKUP(B82,'F3D 2022'!B:B,'F3D 2022'!E:E,200),_xlfn.XLOOKUP(B82,'F3D 2019'!B:B,'F3D 2019'!E:E,200),_xlfn.XLOOKUP(B82,'F3D 2017'!B:B,'F3D 2017'!E:E,200),_xlfn.XLOOKUP(B82,'F3D 2015'!B:B,'F3D 2015'!E:E,200),_xlfn.XLOOKUP(B82,'F3D 2013'!B:B,'F3D 2013'!E:E,200),_xlfn.XLOOKUP(B82,'F3D 2011'!B:B,'F3D 2011'!E:E,200),_xlfn.XLOOKUP(B82,'F3D 2009'!B:B,'F3D 2009'!E:E,200),_xlfn.XLOOKUP(B82,'F3D 2007'!B:B,'F3D 2007'!E:E,200),_xlfn.XLOOKUP(B82,'F3D 2005'!B:B,'F3D 2005'!E:E,200),_xlfn.XLOOKUP(B82,'F3D 2003'!B:B,'F3D 2003'!E:E,200),_xlfn.XLOOKUP(B82,'F3D 2001'!B:B,'F3D 2001'!E:E,200),_xlfn.XLOOKUP(B82,'F3D 1999'!B:B,'F3D 1999'!E:E,200),_xlfn.XLOOKUP(B82,'F3D 1997'!B:B,'F3D 1997'!E:E,200),_xlfn.XLOOKUP(B82,'F3D 1995'!B:B,'F3D 1995'!E:E,200),_xlfn.XLOOKUP(B82,'F3D 1993'!B:B,'F3D 1993'!E:E,200),_xlfn.XLOOKUP(B82,'F3D 1991'!B:B,'F3D 1991'!E:E,200),_xlfn.XLOOKUP(B82,'F3D 1989'!B:B,'F3D 1989'!E:E,200),_xlfn.XLOOKUP(B82,'F3D 1987'!B:B,'F3D 1987'!E:E,200),_xlfn.XLOOKUP(B82,'F3D 1985'!B:B,'F3D 1985'!E:E,200))</f>
        <v>81</v>
      </c>
      <c r="E82" s="82">
        <f>_xlfn.XLOOKUP(F82,AB:AB,AC:AC,0)+_xlfn.XLOOKUP(G82,AB:AB,AC:AC,0)+_xlfn.XLOOKUP(H82,AB:AB,AC:AC,0)+_xlfn.XLOOKUP(I82,AB:AB,AC:AC,0)+_xlfn.XLOOKUP(J82,AB:AB,AC:AC,0)+_xlfn.XLOOKUP(K82,AB:AB,AC:AC,0)+_xlfn.XLOOKUP(L82,AB:AB,AC:AC,0)+_xlfn.XLOOKUP(M82,AB:AB,AC:AC,0)+_xlfn.XLOOKUP(N82,AB:AB,AC:AC,0)+_xlfn.XLOOKUP(O82,AB:AB,AC:AC,0)+_xlfn.XLOOKUP(P82,AB:AB,AC:AC,0)+_xlfn.XLOOKUP(Q82,AB:AB,AC:AC,0)+_xlfn.XLOOKUP(R82,AB:AB,AC:AC,0)+_xlfn.XLOOKUP(S82,AB:AB,AC:AC,0)+_xlfn.XLOOKUP(T82,AB:AB,AC:AC,0)+_xlfn.XLOOKUP(U82,AB:AB,AC:AC,0)+_xlfn.XLOOKUP(V82,AB:AB,AC:AC,0)+_xlfn.XLOOKUP(W82,AB:AB,AC:AC,0)+_xlfn.XLOOKUP(X82,AB:AB,AC:AC,0)+_xlfn.XLOOKUP(Y82,AB:AB,AC:AC,0)+_xlfn.XLOOKUP(Z82,AB:AB,AC:AC,0)</f>
        <v>43.012911722018046</v>
      </c>
      <c r="F82" s="46" t="str">
        <f>_xlfn.XLOOKUP(B82,'F3D 2025'!$B$3:$B$60,'F3D 2025'!$A$3:$A$60,"-")</f>
        <v>-</v>
      </c>
      <c r="G82" s="49" t="str">
        <f>_xlfn.XLOOKUP(B82,'F3D 2023'!$B$3:$B$60,'F3D 2023'!$A$3:$A$60,"-")</f>
        <v>-</v>
      </c>
      <c r="H82" s="49" t="str">
        <f>_xlfn.XLOOKUP(B82,'F3D 2022'!$B$3:$B$60,'F3D 2022'!$A$3:$A$60,"-")</f>
        <v>-</v>
      </c>
      <c r="I82" s="49" t="str">
        <f>_xlfn.XLOOKUP(B82,'F3D 2019'!$B$3:$B$60,'F3D 2019'!$A$3:$A$60,"-")</f>
        <v>-</v>
      </c>
      <c r="J82" s="49" t="str">
        <f>_xlfn.XLOOKUP(B82,'F3D 2017'!$B$3:$B$60,'F3D 2017'!$A$3:$A$60,"-")</f>
        <v>-</v>
      </c>
      <c r="K82" s="49" t="str">
        <f>_xlfn.XLOOKUP(B82,'F3D 2015'!$B$3:$B$60,'F3D 2015'!$A$3:$A$60,"-")</f>
        <v>-</v>
      </c>
      <c r="L82" s="49" t="str">
        <f>_xlfn.XLOOKUP(B82,'F3D 2013'!$B$3:$B$60,'F3D 2013'!$A$3:$A$60,"-")</f>
        <v>-</v>
      </c>
      <c r="M82" s="49" t="str">
        <f>_xlfn.XLOOKUP(B82,'F3D 2011'!$B$3:$B$60,'F3D 2011'!$A$3:$A$60,"-")</f>
        <v>-</v>
      </c>
      <c r="N82" s="49" t="str">
        <f>_xlfn.XLOOKUP(B82,'F3D 2009'!$B$3:$B$60,'F3D 2009'!$A$3:$A$60,"-")</f>
        <v>-</v>
      </c>
      <c r="O82" s="49" t="str">
        <f>_xlfn.XLOOKUP(B82,'F3D 2007'!$B$3:$B$60,'F3D 2007'!$A$3:$A$60,"-")</f>
        <v>-</v>
      </c>
      <c r="P82" s="49" t="str">
        <f>_xlfn.XLOOKUP(B82,'F3D 2005'!$B$3:$B$60,'F3D 2005'!$A$3:$A$60,"-")</f>
        <v>-</v>
      </c>
      <c r="Q82" s="49" t="str">
        <f>_xlfn.XLOOKUP(B82,'F3D 2003'!$B$3:$B$60,'F3D 2003'!$A$3:$A$60,"-")</f>
        <v>-</v>
      </c>
      <c r="R82" s="49" t="str">
        <f>_xlfn.XLOOKUP(B82,'F3D 2001'!$B$3:$B$60,'F3D 2001'!$A$3:$A$60,"-")</f>
        <v>-</v>
      </c>
      <c r="S82" s="49" t="str">
        <f>_xlfn.XLOOKUP(B82,'F3D 1999'!$B$3:$B$60,'F3D 1999'!$A$3:$A$60,"-")</f>
        <v>-</v>
      </c>
      <c r="T82" s="49" t="str">
        <f>_xlfn.XLOOKUP(B82,'F3D 1997'!$B$3:$B$56,'F3D 1997'!$A$3:$A$56,"-")</f>
        <v>-</v>
      </c>
      <c r="U82" s="49" t="str">
        <f>_xlfn.XLOOKUP(B82,'F3D 1995'!$B$3:$B$60,'F3D 1995'!$A$3:$A$60,"-")</f>
        <v>-</v>
      </c>
      <c r="V82" s="49" t="str">
        <f>_xlfn.XLOOKUP(B82,'F3D 1993'!$B$3:$B$60,'F3D 1993'!$A$3:$A$60,"-")</f>
        <v>-</v>
      </c>
      <c r="W82" s="49" t="str">
        <f>_xlfn.XLOOKUP(B82,'F3D 1991'!$B$3:$B$60,'F3D 1991'!$A$3:$A$60,"-")</f>
        <v>-</v>
      </c>
      <c r="X82" s="49">
        <f>_xlfn.XLOOKUP(B82,'F3D 1989'!$B$3:$B$60,'F3D 1989'!$A$3:$A$60,"-")</f>
        <v>7</v>
      </c>
      <c r="Y82" s="49" t="str">
        <f>_xlfn.XLOOKUP(B82,'F3D 1987'!$B$3:$B$60,'F3D 1987'!$A$3:$A$60,"-")</f>
        <v>-</v>
      </c>
      <c r="Z82" s="50" t="str">
        <f>_xlfn.XLOOKUP(B82,'F3D 1985'!$B$3:$B$60,'F3D 1985'!$A$3:$A$60,"-")</f>
        <v>-</v>
      </c>
    </row>
    <row r="83" spans="1:26" x14ac:dyDescent="0.3">
      <c r="A83" s="40">
        <f>A82+1</f>
        <v>81</v>
      </c>
      <c r="B83" s="21" t="s">
        <v>403</v>
      </c>
      <c r="C83" s="24" t="s">
        <v>145</v>
      </c>
      <c r="D83" s="85">
        <f>MIN(_xlfn.XLOOKUP(B83,'F3D 2025'!B:B,'F3D 2025'!E:E,200),_xlfn.XLOOKUP(B83,'F3D 2023'!B:B,'F3D 2023'!E:E,200),_xlfn.XLOOKUP(B83,'F3D 2022'!B:B,'F3D 2022'!E:E,200),_xlfn.XLOOKUP(B83,'F3D 2019'!B:B,'F3D 2019'!E:E,200),_xlfn.XLOOKUP(B83,'F3D 2017'!B:B,'F3D 2017'!E:E,200),_xlfn.XLOOKUP(B83,'F3D 2015'!B:B,'F3D 2015'!E:E,200),_xlfn.XLOOKUP(B83,'F3D 2013'!B:B,'F3D 2013'!E:E,200),_xlfn.XLOOKUP(B83,'F3D 2011'!B:B,'F3D 2011'!E:E,200),_xlfn.XLOOKUP(B83,'F3D 2009'!B:B,'F3D 2009'!E:E,200),_xlfn.XLOOKUP(B83,'F3D 2007'!B:B,'F3D 2007'!E:E,200),_xlfn.XLOOKUP(B83,'F3D 2005'!B:B,'F3D 2005'!E:E,200),_xlfn.XLOOKUP(B83,'F3D 2003'!B:B,'F3D 2003'!E:E,200),_xlfn.XLOOKUP(B83,'F3D 2001'!B:B,'F3D 2001'!E:E,200),_xlfn.XLOOKUP(B83,'F3D 1999'!B:B,'F3D 1999'!E:E,200),_xlfn.XLOOKUP(B83,'F3D 1997'!B:B,'F3D 1997'!E:E,200),_xlfn.XLOOKUP(B83,'F3D 1995'!B:B,'F3D 1995'!E:E,200),_xlfn.XLOOKUP(B83,'F3D 1993'!B:B,'F3D 1993'!E:E,200),_xlfn.XLOOKUP(B83,'F3D 1991'!B:B,'F3D 1991'!E:E,200),_xlfn.XLOOKUP(B83,'F3D 1989'!B:B,'F3D 1989'!E:E,200),_xlfn.XLOOKUP(B83,'F3D 1987'!B:B,'F3D 1987'!E:E,200),_xlfn.XLOOKUP(B83,'F3D 1985'!B:B,'F3D 1985'!E:E,200))</f>
        <v>77.8</v>
      </c>
      <c r="E83" s="82">
        <f>_xlfn.XLOOKUP(F83,AB:AB,AC:AC,0)+_xlfn.XLOOKUP(G83,AB:AB,AC:AC,0)+_xlfn.XLOOKUP(H83,AB:AB,AC:AC,0)+_xlfn.XLOOKUP(I83,AB:AB,AC:AC,0)+_xlfn.XLOOKUP(J83,AB:AB,AC:AC,0)+_xlfn.XLOOKUP(K83,AB:AB,AC:AC,0)+_xlfn.XLOOKUP(L83,AB:AB,AC:AC,0)+_xlfn.XLOOKUP(M83,AB:AB,AC:AC,0)+_xlfn.XLOOKUP(N83,AB:AB,AC:AC,0)+_xlfn.XLOOKUP(O83,AB:AB,AC:AC,0)+_xlfn.XLOOKUP(P83,AB:AB,AC:AC,0)+_xlfn.XLOOKUP(Q83,AB:AB,AC:AC,0)+_xlfn.XLOOKUP(R83,AB:AB,AC:AC,0)+_xlfn.XLOOKUP(S83,AB:AB,AC:AC,0)+_xlfn.XLOOKUP(T83,AB:AB,AC:AC,0)+_xlfn.XLOOKUP(U83,AB:AB,AC:AC,0)+_xlfn.XLOOKUP(V83,AB:AB,AC:AC,0)+_xlfn.XLOOKUP(W83,AB:AB,AC:AC,0)+_xlfn.XLOOKUP(X83,AB:AB,AC:AC,0)+_xlfn.XLOOKUP(Y83,AB:AB,AC:AC,0)+_xlfn.XLOOKUP(Z83,AB:AB,AC:AC,0)</f>
        <v>43.012911722018046</v>
      </c>
      <c r="F83" s="46" t="str">
        <f>_xlfn.XLOOKUP(B83,'F3D 2025'!$B$3:$B$60,'F3D 2025'!$A$3:$A$60,"-")</f>
        <v>-</v>
      </c>
      <c r="G83" s="49" t="str">
        <f>_xlfn.XLOOKUP(B83,'F3D 2023'!$B$3:$B$60,'F3D 2023'!$A$3:$A$60,"-")</f>
        <v>-</v>
      </c>
      <c r="H83" s="49" t="str">
        <f>_xlfn.XLOOKUP(B83,'F3D 2022'!$B$3:$B$60,'F3D 2022'!$A$3:$A$60,"-")</f>
        <v>-</v>
      </c>
      <c r="I83" s="49" t="str">
        <f>_xlfn.XLOOKUP(B83,'F3D 2019'!$B$3:$B$60,'F3D 2019'!$A$3:$A$60,"-")</f>
        <v>-</v>
      </c>
      <c r="J83" s="49" t="str">
        <f>_xlfn.XLOOKUP(B83,'F3D 2017'!$B$3:$B$60,'F3D 2017'!$A$3:$A$60,"-")</f>
        <v>-</v>
      </c>
      <c r="K83" s="49" t="str">
        <f>_xlfn.XLOOKUP(B83,'F3D 2015'!$B$3:$B$60,'F3D 2015'!$A$3:$A$60,"-")</f>
        <v>-</v>
      </c>
      <c r="L83" s="49" t="str">
        <f>_xlfn.XLOOKUP(B83,'F3D 2013'!$B$3:$B$60,'F3D 2013'!$A$3:$A$60,"-")</f>
        <v>-</v>
      </c>
      <c r="M83" s="49" t="str">
        <f>_xlfn.XLOOKUP(B83,'F3D 2011'!$B$3:$B$60,'F3D 2011'!$A$3:$A$60,"-")</f>
        <v>-</v>
      </c>
      <c r="N83" s="49" t="str">
        <f>_xlfn.XLOOKUP(B83,'F3D 2009'!$B$3:$B$60,'F3D 2009'!$A$3:$A$60,"-")</f>
        <v>-</v>
      </c>
      <c r="O83" s="49" t="str">
        <f>_xlfn.XLOOKUP(B83,'F3D 2007'!$B$3:$B$60,'F3D 2007'!$A$3:$A$60,"-")</f>
        <v>-</v>
      </c>
      <c r="P83" s="49" t="str">
        <f>_xlfn.XLOOKUP(B83,'F3D 2005'!$B$3:$B$60,'F3D 2005'!$A$3:$A$60,"-")</f>
        <v>-</v>
      </c>
      <c r="Q83" s="49" t="str">
        <f>_xlfn.XLOOKUP(B83,'F3D 2003'!$B$3:$B$60,'F3D 2003'!$A$3:$A$60,"-")</f>
        <v>-</v>
      </c>
      <c r="R83" s="49" t="str">
        <f>_xlfn.XLOOKUP(B83,'F3D 2001'!$B$3:$B$60,'F3D 2001'!$A$3:$A$60,"-")</f>
        <v>-</v>
      </c>
      <c r="S83" s="49" t="str">
        <f>_xlfn.XLOOKUP(B83,'F3D 1999'!$B$3:$B$60,'F3D 1999'!$A$3:$A$60,"-")</f>
        <v>-</v>
      </c>
      <c r="T83" s="49" t="str">
        <f>_xlfn.XLOOKUP(B83,'F3D 1997'!$B$3:$B$56,'F3D 1997'!$A$3:$A$56,"-")</f>
        <v>-</v>
      </c>
      <c r="U83" s="49" t="str">
        <f>_xlfn.XLOOKUP(B83,'F3D 1995'!$B$3:$B$60,'F3D 1995'!$A$3:$A$60,"-")</f>
        <v>-</v>
      </c>
      <c r="V83" s="49" t="str">
        <f>_xlfn.XLOOKUP(B83,'F3D 1993'!$B$3:$B$60,'F3D 1993'!$A$3:$A$60,"-")</f>
        <v>-</v>
      </c>
      <c r="W83" s="49">
        <f>_xlfn.XLOOKUP(B83,'F3D 1991'!$B$3:$B$60,'F3D 1991'!$A$3:$A$60,"-")</f>
        <v>7</v>
      </c>
      <c r="X83" s="49" t="str">
        <f>_xlfn.XLOOKUP(B83,'F3D 1989'!$B$3:$B$60,'F3D 1989'!$A$3:$A$60,"-")</f>
        <v>-</v>
      </c>
      <c r="Y83" s="49" t="str">
        <f>_xlfn.XLOOKUP(B83,'F3D 1987'!$B$3:$B$60,'F3D 1987'!$A$3:$A$60,"-")</f>
        <v>-</v>
      </c>
      <c r="Z83" s="50" t="str">
        <f>_xlfn.XLOOKUP(B83,'F3D 1985'!$B$3:$B$60,'F3D 1985'!$A$3:$A$60,"-")</f>
        <v>-</v>
      </c>
    </row>
    <row r="84" spans="1:26" x14ac:dyDescent="0.3">
      <c r="A84" s="40">
        <f>A83+1</f>
        <v>82</v>
      </c>
      <c r="B84" s="21" t="s">
        <v>114</v>
      </c>
      <c r="C84" s="24" t="s">
        <v>11</v>
      </c>
      <c r="D84" s="85">
        <f>MIN(_xlfn.XLOOKUP(B84,'F3D 2025'!B:B,'F3D 2025'!E:E,200),_xlfn.XLOOKUP(B84,'F3D 2023'!B:B,'F3D 2023'!E:E,200),_xlfn.XLOOKUP(B84,'F3D 2022'!B:B,'F3D 2022'!E:E,200),_xlfn.XLOOKUP(B84,'F3D 2019'!B:B,'F3D 2019'!E:E,200),_xlfn.XLOOKUP(B84,'F3D 2017'!B:B,'F3D 2017'!E:E,200),_xlfn.XLOOKUP(B84,'F3D 2015'!B:B,'F3D 2015'!E:E,200),_xlfn.XLOOKUP(B84,'F3D 2013'!B:B,'F3D 2013'!E:E,200),_xlfn.XLOOKUP(B84,'F3D 2011'!B:B,'F3D 2011'!E:E,200),_xlfn.XLOOKUP(B84,'F3D 2009'!B:B,'F3D 2009'!E:E,200),_xlfn.XLOOKUP(B84,'F3D 2007'!B:B,'F3D 2007'!E:E,200),_xlfn.XLOOKUP(B84,'F3D 2005'!B:B,'F3D 2005'!E:E,200),_xlfn.XLOOKUP(B84,'F3D 2003'!B:B,'F3D 2003'!E:E,200),_xlfn.XLOOKUP(B84,'F3D 2001'!B:B,'F3D 2001'!E:E,200),_xlfn.XLOOKUP(B84,'F3D 1999'!B:B,'F3D 1999'!E:E,200),_xlfn.XLOOKUP(B84,'F3D 1997'!B:B,'F3D 1997'!E:E,200),_xlfn.XLOOKUP(B84,'F3D 1995'!B:B,'F3D 1995'!E:E,200),_xlfn.XLOOKUP(B84,'F3D 1993'!B:B,'F3D 1993'!E:E,200),_xlfn.XLOOKUP(B84,'F3D 1991'!B:B,'F3D 1991'!E:E,200),_xlfn.XLOOKUP(B84,'F3D 1989'!B:B,'F3D 1989'!E:E,200),_xlfn.XLOOKUP(B84,'F3D 1987'!B:B,'F3D 1987'!E:E,200),_xlfn.XLOOKUP(B84,'F3D 1985'!B:B,'F3D 1985'!E:E,200))</f>
        <v>58.69</v>
      </c>
      <c r="E84" s="82">
        <f>_xlfn.XLOOKUP(F84,AB:AB,AC:AC,0)+_xlfn.XLOOKUP(G84,AB:AB,AC:AC,0)+_xlfn.XLOOKUP(H84,AB:AB,AC:AC,0)+_xlfn.XLOOKUP(I84,AB:AB,AC:AC,0)+_xlfn.XLOOKUP(J84,AB:AB,AC:AC,0)+_xlfn.XLOOKUP(K84,AB:AB,AC:AC,0)+_xlfn.XLOOKUP(L84,AB:AB,AC:AC,0)+_xlfn.XLOOKUP(M84,AB:AB,AC:AC,0)+_xlfn.XLOOKUP(N84,AB:AB,AC:AC,0)+_xlfn.XLOOKUP(O84,AB:AB,AC:AC,0)+_xlfn.XLOOKUP(P84,AB:AB,AC:AC,0)+_xlfn.XLOOKUP(Q84,AB:AB,AC:AC,0)+_xlfn.XLOOKUP(R84,AB:AB,AC:AC,0)+_xlfn.XLOOKUP(S84,AB:AB,AC:AC,0)+_xlfn.XLOOKUP(T84,AB:AB,AC:AC,0)+_xlfn.XLOOKUP(U84,AB:AB,AC:AC,0)+_xlfn.XLOOKUP(V84,AB:AB,AC:AC,0)+_xlfn.XLOOKUP(W84,AB:AB,AC:AC,0)+_xlfn.XLOOKUP(X84,AB:AB,AC:AC,0)+_xlfn.XLOOKUP(Y84,AB:AB,AC:AC,0)+_xlfn.XLOOKUP(Z84,AB:AB,AC:AC,0)</f>
        <v>41.468012968903203</v>
      </c>
      <c r="F84" s="46">
        <f>_xlfn.XLOOKUP(B84,'F3D 2025'!$B$3:$B$60,'F3D 2025'!$A$3:$A$60,"-")</f>
        <v>33</v>
      </c>
      <c r="G84" s="49" t="str">
        <f>_xlfn.XLOOKUP(B84,'F3D 2023'!$B$3:$B$60,'F3D 2023'!$A$3:$A$60,"-")</f>
        <v>-</v>
      </c>
      <c r="H84" s="49">
        <f>_xlfn.XLOOKUP(B84,'F3D 2022'!$B$3:$B$60,'F3D 2022'!$A$3:$A$60,"-")</f>
        <v>8</v>
      </c>
      <c r="I84" s="49">
        <f>_xlfn.XLOOKUP(B84,'F3D 2019'!$B$3:$B$60,'F3D 2019'!$A$3:$A$60,"-")</f>
        <v>33</v>
      </c>
      <c r="J84" s="49" t="str">
        <f>_xlfn.XLOOKUP(B84,'F3D 2017'!$B$3:$B$60,'F3D 2017'!$A$3:$A$60,"-")</f>
        <v>-</v>
      </c>
      <c r="K84" s="49" t="str">
        <f>_xlfn.XLOOKUP(B84,'F3D 2015'!$B$3:$B$60,'F3D 2015'!$A$3:$A$60,"-")</f>
        <v>-</v>
      </c>
      <c r="L84" s="49" t="str">
        <f>_xlfn.XLOOKUP(B84,'F3D 2013'!$B$3:$B$60,'F3D 2013'!$A$3:$A$60,"-")</f>
        <v>-</v>
      </c>
      <c r="M84" s="49" t="str">
        <f>_xlfn.XLOOKUP(B84,'F3D 2011'!$B$3:$B$60,'F3D 2011'!$A$3:$A$60,"-")</f>
        <v>-</v>
      </c>
      <c r="N84" s="49" t="str">
        <f>_xlfn.XLOOKUP(B84,'F3D 2009'!$B$3:$B$60,'F3D 2009'!$A$3:$A$60,"-")</f>
        <v>-</v>
      </c>
      <c r="O84" s="49" t="str">
        <f>_xlfn.XLOOKUP(B84,'F3D 2007'!$B$3:$B$60,'F3D 2007'!$A$3:$A$60,"-")</f>
        <v>-</v>
      </c>
      <c r="P84" s="49" t="str">
        <f>_xlfn.XLOOKUP(B84,'F3D 2005'!$B$3:$B$60,'F3D 2005'!$A$3:$A$60,"-")</f>
        <v>-</v>
      </c>
      <c r="Q84" s="49" t="str">
        <f>_xlfn.XLOOKUP(B84,'F3D 2003'!$B$3:$B$60,'F3D 2003'!$A$3:$A$60,"-")</f>
        <v>-</v>
      </c>
      <c r="R84" s="49" t="str">
        <f>_xlfn.XLOOKUP(B84,'F3D 2001'!$B$3:$B$60,'F3D 2001'!$A$3:$A$60,"-")</f>
        <v>-</v>
      </c>
      <c r="S84" s="49" t="str">
        <f>_xlfn.XLOOKUP(B84,'F3D 1999'!$B$3:$B$60,'F3D 1999'!$A$3:$A$60,"-")</f>
        <v>-</v>
      </c>
      <c r="T84" s="49" t="str">
        <f>_xlfn.XLOOKUP(B84,'F3D 1997'!$B$3:$B$56,'F3D 1997'!$A$3:$A$56,"-")</f>
        <v>-</v>
      </c>
      <c r="U84" s="49" t="str">
        <f>_xlfn.XLOOKUP(B84,'F3D 1995'!$B$3:$B$60,'F3D 1995'!$A$3:$A$60,"-")</f>
        <v>-</v>
      </c>
      <c r="V84" s="49" t="str">
        <f>_xlfn.XLOOKUP(B84,'F3D 1993'!$B$3:$B$60,'F3D 1993'!$A$3:$A$60,"-")</f>
        <v>-</v>
      </c>
      <c r="W84" s="49" t="str">
        <f>_xlfn.XLOOKUP(B84,'F3D 1991'!$B$3:$B$60,'F3D 1991'!$A$3:$A$60,"-")</f>
        <v>-</v>
      </c>
      <c r="X84" s="49" t="str">
        <f>_xlfn.XLOOKUP(B84,'F3D 1989'!$B$3:$B$60,'F3D 1989'!$A$3:$A$60,"-")</f>
        <v>-</v>
      </c>
      <c r="Y84" s="49" t="str">
        <f>_xlfn.XLOOKUP(B84,'F3D 1987'!$B$3:$B$60,'F3D 1987'!$A$3:$A$60,"-")</f>
        <v>-</v>
      </c>
      <c r="Z84" s="50" t="str">
        <f>_xlfn.XLOOKUP(B84,'F3D 1985'!$B$3:$B$60,'F3D 1985'!$A$3:$A$60,"-")</f>
        <v>-</v>
      </c>
    </row>
    <row r="85" spans="1:26" x14ac:dyDescent="0.3">
      <c r="A85" s="40">
        <f>A84+1</f>
        <v>83</v>
      </c>
      <c r="B85" s="21" t="s">
        <v>200</v>
      </c>
      <c r="C85" s="24" t="s">
        <v>12</v>
      </c>
      <c r="D85" s="85">
        <f>MIN(_xlfn.XLOOKUP(B85,'F3D 2025'!B:B,'F3D 2025'!E:E,200),_xlfn.XLOOKUP(B85,'F3D 2023'!B:B,'F3D 2023'!E:E,200),_xlfn.XLOOKUP(B85,'F3D 2022'!B:B,'F3D 2022'!E:E,200),_xlfn.XLOOKUP(B85,'F3D 2019'!B:B,'F3D 2019'!E:E,200),_xlfn.XLOOKUP(B85,'F3D 2017'!B:B,'F3D 2017'!E:E,200),_xlfn.XLOOKUP(B85,'F3D 2015'!B:B,'F3D 2015'!E:E,200),_xlfn.XLOOKUP(B85,'F3D 2013'!B:B,'F3D 2013'!E:E,200),_xlfn.XLOOKUP(B85,'F3D 2011'!B:B,'F3D 2011'!E:E,200),_xlfn.XLOOKUP(B85,'F3D 2009'!B:B,'F3D 2009'!E:E,200),_xlfn.XLOOKUP(B85,'F3D 2007'!B:B,'F3D 2007'!E:E,200),_xlfn.XLOOKUP(B85,'F3D 2005'!B:B,'F3D 2005'!E:E,200),_xlfn.XLOOKUP(B85,'F3D 2003'!B:B,'F3D 2003'!E:E,200),_xlfn.XLOOKUP(B85,'F3D 2001'!B:B,'F3D 2001'!E:E,200),_xlfn.XLOOKUP(B85,'F3D 1999'!B:B,'F3D 1999'!E:E,200),_xlfn.XLOOKUP(B85,'F3D 1997'!B:B,'F3D 1997'!E:E,200),_xlfn.XLOOKUP(B85,'F3D 1995'!B:B,'F3D 1995'!E:E,200),_xlfn.XLOOKUP(B85,'F3D 1993'!B:B,'F3D 1993'!E:E,200),_xlfn.XLOOKUP(B85,'F3D 1991'!B:B,'F3D 1991'!E:E,200),_xlfn.XLOOKUP(B85,'F3D 1989'!B:B,'F3D 1989'!E:E,200),_xlfn.XLOOKUP(B85,'F3D 1987'!B:B,'F3D 1987'!E:E,200),_xlfn.XLOOKUP(B85,'F3D 1985'!B:B,'F3D 1985'!E:E,200))</f>
        <v>63.38</v>
      </c>
      <c r="E85" s="82">
        <f>_xlfn.XLOOKUP(F85,AB:AB,AC:AC,0)+_xlfn.XLOOKUP(G85,AB:AB,AC:AC,0)+_xlfn.XLOOKUP(H85,AB:AB,AC:AC,0)+_xlfn.XLOOKUP(I85,AB:AB,AC:AC,0)+_xlfn.XLOOKUP(J85,AB:AB,AC:AC,0)+_xlfn.XLOOKUP(K85,AB:AB,AC:AC,0)+_xlfn.XLOOKUP(L85,AB:AB,AC:AC,0)+_xlfn.XLOOKUP(M85,AB:AB,AC:AC,0)+_xlfn.XLOOKUP(N85,AB:AB,AC:AC,0)+_xlfn.XLOOKUP(O85,AB:AB,AC:AC,0)+_xlfn.XLOOKUP(P85,AB:AB,AC:AC,0)+_xlfn.XLOOKUP(Q85,AB:AB,AC:AC,0)+_xlfn.XLOOKUP(R85,AB:AB,AC:AC,0)+_xlfn.XLOOKUP(S85,AB:AB,AC:AC,0)+_xlfn.XLOOKUP(T85,AB:AB,AC:AC,0)+_xlfn.XLOOKUP(U85,AB:AB,AC:AC,0)+_xlfn.XLOOKUP(V85,AB:AB,AC:AC,0)+_xlfn.XLOOKUP(W85,AB:AB,AC:AC,0)+_xlfn.XLOOKUP(X85,AB:AB,AC:AC,0)+_xlfn.XLOOKUP(Y85,AB:AB,AC:AC,0)+_xlfn.XLOOKUP(Z85,AB:AB,AC:AC,0)</f>
        <v>40.624769725749232</v>
      </c>
      <c r="F85" s="46" t="str">
        <f>_xlfn.XLOOKUP(B85,'F3D 2025'!$B$3:$B$60,'F3D 2025'!$A$3:$A$60,"-")</f>
        <v>-</v>
      </c>
      <c r="G85" s="49" t="str">
        <f>_xlfn.XLOOKUP(B85,'F3D 2023'!$B$3:$B$60,'F3D 2023'!$A$3:$A$60,"-")</f>
        <v>-</v>
      </c>
      <c r="H85" s="49" t="str">
        <f>_xlfn.XLOOKUP(B85,'F3D 2022'!$B$3:$B$60,'F3D 2022'!$A$3:$A$60,"-")</f>
        <v>-</v>
      </c>
      <c r="I85" s="49" t="str">
        <f>_xlfn.XLOOKUP(B85,'F3D 2019'!$B$3:$B$60,'F3D 2019'!$A$3:$A$60,"-")</f>
        <v>-</v>
      </c>
      <c r="J85" s="49" t="str">
        <f>_xlfn.XLOOKUP(B85,'F3D 2017'!$B$3:$B$60,'F3D 2017'!$A$3:$A$60,"-")</f>
        <v>-</v>
      </c>
      <c r="K85" s="49" t="str">
        <f>_xlfn.XLOOKUP(B85,'F3D 2015'!$B$3:$B$60,'F3D 2015'!$A$3:$A$60,"-")</f>
        <v>-</v>
      </c>
      <c r="L85" s="49">
        <f>_xlfn.XLOOKUP(B85,'F3D 2013'!$B$3:$B$60,'F3D 2013'!$A$3:$A$60,"-")</f>
        <v>40</v>
      </c>
      <c r="M85" s="49" t="str">
        <f>_xlfn.XLOOKUP(B85,'F3D 2011'!$B$3:$B$60,'F3D 2011'!$A$3:$A$60,"-")</f>
        <v>-</v>
      </c>
      <c r="N85" s="49">
        <f>_xlfn.XLOOKUP(B85,'F3D 2009'!$B$3:$B$60,'F3D 2009'!$A$3:$A$60,"-")</f>
        <v>22</v>
      </c>
      <c r="O85" s="49" t="str">
        <f>_xlfn.XLOOKUP(B85,'F3D 2007'!$B$3:$B$60,'F3D 2007'!$A$3:$A$60,"-")</f>
        <v>-</v>
      </c>
      <c r="P85" s="49" t="str">
        <f>_xlfn.XLOOKUP(B85,'F3D 2005'!$B$3:$B$60,'F3D 2005'!$A$3:$A$60,"-")</f>
        <v>-</v>
      </c>
      <c r="Q85" s="49">
        <f>_xlfn.XLOOKUP(B85,'F3D 2003'!$B$3:$B$60,'F3D 2003'!$A$3:$A$60,"-")</f>
        <v>33</v>
      </c>
      <c r="R85" s="49" t="str">
        <f>_xlfn.XLOOKUP(B85,'F3D 2001'!$B$3:$B$60,'F3D 2001'!$A$3:$A$60,"-")</f>
        <v>-</v>
      </c>
      <c r="S85" s="49">
        <f>_xlfn.XLOOKUP(B85,'F3D 1999'!$B$3:$B$60,'F3D 1999'!$A$3:$A$60,"-")</f>
        <v>18</v>
      </c>
      <c r="T85" s="49">
        <f>_xlfn.XLOOKUP(B85,'F3D 1997'!$B$3:$B$56,'F3D 1997'!$A$3:$A$56,"-")</f>
        <v>12</v>
      </c>
      <c r="U85" s="49" t="str">
        <f>_xlfn.XLOOKUP(B85,'F3D 1995'!$B$3:$B$60,'F3D 1995'!$A$3:$A$60,"-")</f>
        <v>-</v>
      </c>
      <c r="V85" s="49" t="str">
        <f>_xlfn.XLOOKUP(B85,'F3D 1993'!$B$3:$B$60,'F3D 1993'!$A$3:$A$60,"-")</f>
        <v>-</v>
      </c>
      <c r="W85" s="49" t="str">
        <f>_xlfn.XLOOKUP(B85,'F3D 1991'!$B$3:$B$60,'F3D 1991'!$A$3:$A$60,"-")</f>
        <v>-</v>
      </c>
      <c r="X85" s="49" t="str">
        <f>_xlfn.XLOOKUP(B85,'F3D 1989'!$B$3:$B$60,'F3D 1989'!$A$3:$A$60,"-")</f>
        <v>-</v>
      </c>
      <c r="Y85" s="49" t="str">
        <f>_xlfn.XLOOKUP(B85,'F3D 1987'!$B$3:$B$60,'F3D 1987'!$A$3:$A$60,"-")</f>
        <v>-</v>
      </c>
      <c r="Z85" s="50" t="str">
        <f>_xlfn.XLOOKUP(B85,'F3D 1985'!$B$3:$B$60,'F3D 1985'!$A$3:$A$60,"-")</f>
        <v>-</v>
      </c>
    </row>
    <row r="86" spans="1:26" x14ac:dyDescent="0.3">
      <c r="A86" s="40">
        <f>A85+1</f>
        <v>84</v>
      </c>
      <c r="B86" s="21" t="s">
        <v>231</v>
      </c>
      <c r="C86" s="24" t="s">
        <v>33</v>
      </c>
      <c r="D86" s="85">
        <f>MIN(_xlfn.XLOOKUP(B86,'F3D 2025'!B:B,'F3D 2025'!E:E,200),_xlfn.XLOOKUP(B86,'F3D 2023'!B:B,'F3D 2023'!E:E,200),_xlfn.XLOOKUP(B86,'F3D 2022'!B:B,'F3D 2022'!E:E,200),_xlfn.XLOOKUP(B86,'F3D 2019'!B:B,'F3D 2019'!E:E,200),_xlfn.XLOOKUP(B86,'F3D 2017'!B:B,'F3D 2017'!E:E,200),_xlfn.XLOOKUP(B86,'F3D 2015'!B:B,'F3D 2015'!E:E,200),_xlfn.XLOOKUP(B86,'F3D 2013'!B:B,'F3D 2013'!E:E,200),_xlfn.XLOOKUP(B86,'F3D 2011'!B:B,'F3D 2011'!E:E,200),_xlfn.XLOOKUP(B86,'F3D 2009'!B:B,'F3D 2009'!E:E,200),_xlfn.XLOOKUP(B86,'F3D 2007'!B:B,'F3D 2007'!E:E,200),_xlfn.XLOOKUP(B86,'F3D 2005'!B:B,'F3D 2005'!E:E,200),_xlfn.XLOOKUP(B86,'F3D 2003'!B:B,'F3D 2003'!E:E,200),_xlfn.XLOOKUP(B86,'F3D 2001'!B:B,'F3D 2001'!E:E,200),_xlfn.XLOOKUP(B86,'F3D 1999'!B:B,'F3D 1999'!E:E,200),_xlfn.XLOOKUP(B86,'F3D 1997'!B:B,'F3D 1997'!E:E,200),_xlfn.XLOOKUP(B86,'F3D 1995'!B:B,'F3D 1995'!E:E,200),_xlfn.XLOOKUP(B86,'F3D 1993'!B:B,'F3D 1993'!E:E,200),_xlfn.XLOOKUP(B86,'F3D 1991'!B:B,'F3D 1991'!E:E,200),_xlfn.XLOOKUP(B86,'F3D 1989'!B:B,'F3D 1989'!E:E,200),_xlfn.XLOOKUP(B86,'F3D 1987'!B:B,'F3D 1987'!E:E,200),_xlfn.XLOOKUP(B86,'F3D 1985'!B:B,'F3D 1985'!E:E,200))</f>
        <v>66.099999999999994</v>
      </c>
      <c r="E86" s="82">
        <f>_xlfn.XLOOKUP(F86,AB:AB,AC:AC,0)+_xlfn.XLOOKUP(G86,AB:AB,AC:AC,0)+_xlfn.XLOOKUP(H86,AB:AB,AC:AC,0)+_xlfn.XLOOKUP(I86,AB:AB,AC:AC,0)+_xlfn.XLOOKUP(J86,AB:AB,AC:AC,0)+_xlfn.XLOOKUP(K86,AB:AB,AC:AC,0)+_xlfn.XLOOKUP(L86,AB:AB,AC:AC,0)+_xlfn.XLOOKUP(M86,AB:AB,AC:AC,0)+_xlfn.XLOOKUP(N86,AB:AB,AC:AC,0)+_xlfn.XLOOKUP(O86,AB:AB,AC:AC,0)+_xlfn.XLOOKUP(P86,AB:AB,AC:AC,0)+_xlfn.XLOOKUP(Q86,AB:AB,AC:AC,0)+_xlfn.XLOOKUP(R86,AB:AB,AC:AC,0)+_xlfn.XLOOKUP(S86,AB:AB,AC:AC,0)+_xlfn.XLOOKUP(T86,AB:AB,AC:AC,0)+_xlfn.XLOOKUP(U86,AB:AB,AC:AC,0)+_xlfn.XLOOKUP(V86,AB:AB,AC:AC,0)+_xlfn.XLOOKUP(W86,AB:AB,AC:AC,0)+_xlfn.XLOOKUP(X86,AB:AB,AC:AC,0)+_xlfn.XLOOKUP(Y86,AB:AB,AC:AC,0)+_xlfn.XLOOKUP(Z86,AB:AB,AC:AC,0)</f>
        <v>39.553059491079622</v>
      </c>
      <c r="F86" s="46" t="str">
        <f>_xlfn.XLOOKUP(B86,'F3D 2025'!$B$3:$B$60,'F3D 2025'!$A$3:$A$60,"-")</f>
        <v>-</v>
      </c>
      <c r="G86" s="49" t="str">
        <f>_xlfn.XLOOKUP(B86,'F3D 2023'!$B$3:$B$60,'F3D 2023'!$A$3:$A$60,"-")</f>
        <v>-</v>
      </c>
      <c r="H86" s="49" t="str">
        <f>_xlfn.XLOOKUP(B86,'F3D 2022'!$B$3:$B$60,'F3D 2022'!$A$3:$A$60,"-")</f>
        <v>-</v>
      </c>
      <c r="I86" s="49" t="str">
        <f>_xlfn.XLOOKUP(B86,'F3D 2019'!$B$3:$B$60,'F3D 2019'!$A$3:$A$60,"-")</f>
        <v>-</v>
      </c>
      <c r="J86" s="49" t="str">
        <f>_xlfn.XLOOKUP(B86,'F3D 2017'!$B$3:$B$60,'F3D 2017'!$A$3:$A$60,"-")</f>
        <v>-</v>
      </c>
      <c r="K86" s="49" t="str">
        <f>_xlfn.XLOOKUP(B86,'F3D 2015'!$B$3:$B$60,'F3D 2015'!$A$3:$A$60,"-")</f>
        <v>-</v>
      </c>
      <c r="L86" s="49" t="str">
        <f>_xlfn.XLOOKUP(B86,'F3D 2013'!$B$3:$B$60,'F3D 2013'!$A$3:$A$60,"-")</f>
        <v>-</v>
      </c>
      <c r="M86" s="49" t="str">
        <f>_xlfn.XLOOKUP(B86,'F3D 2011'!$B$3:$B$60,'F3D 2011'!$A$3:$A$60,"-")</f>
        <v>-</v>
      </c>
      <c r="N86" s="49" t="str">
        <f>_xlfn.XLOOKUP(B86,'F3D 2009'!$B$3:$B$60,'F3D 2009'!$A$3:$A$60,"-")</f>
        <v>-</v>
      </c>
      <c r="O86" s="49" t="str">
        <f>_xlfn.XLOOKUP(B86,'F3D 2007'!$B$3:$B$60,'F3D 2007'!$A$3:$A$60,"-")</f>
        <v>-</v>
      </c>
      <c r="P86" s="49">
        <f>_xlfn.XLOOKUP(B86,'F3D 2005'!$B$3:$B$60,'F3D 2005'!$A$3:$A$60,"-")</f>
        <v>42</v>
      </c>
      <c r="Q86" s="49" t="str">
        <f>_xlfn.XLOOKUP(B86,'F3D 2003'!$B$3:$B$60,'F3D 2003'!$A$3:$A$60,"-")</f>
        <v>-</v>
      </c>
      <c r="R86" s="49">
        <f>_xlfn.XLOOKUP(B86,'F3D 2001'!$B$3:$B$60,'F3D 2001'!$A$3:$A$60,"-")</f>
        <v>17</v>
      </c>
      <c r="S86" s="49">
        <f>_xlfn.XLOOKUP(B86,'F3D 1999'!$B$3:$B$60,'F3D 1999'!$A$3:$A$60,"-")</f>
        <v>26</v>
      </c>
      <c r="T86" s="49">
        <f>_xlfn.XLOOKUP(B86,'F3D 1997'!$B$3:$B$56,'F3D 1997'!$A$3:$A$56,"-")</f>
        <v>17</v>
      </c>
      <c r="U86" s="49">
        <f>_xlfn.XLOOKUP(B86,'F3D 1995'!$B$3:$B$60,'F3D 1995'!$A$3:$A$60,"-")</f>
        <v>26</v>
      </c>
      <c r="V86" s="49" t="str">
        <f>_xlfn.XLOOKUP(B86,'F3D 1993'!$B$3:$B$60,'F3D 1993'!$A$3:$A$60,"-")</f>
        <v>-</v>
      </c>
      <c r="W86" s="49">
        <f>_xlfn.XLOOKUP(B86,'F3D 1991'!$B$3:$B$60,'F3D 1991'!$A$3:$A$60,"-")</f>
        <v>19</v>
      </c>
      <c r="X86" s="49" t="str">
        <f>_xlfn.XLOOKUP(B86,'F3D 1989'!$B$3:$B$60,'F3D 1989'!$A$3:$A$60,"-")</f>
        <v>-</v>
      </c>
      <c r="Y86" s="49" t="str">
        <f>_xlfn.XLOOKUP(B86,'F3D 1987'!$B$3:$B$60,'F3D 1987'!$A$3:$A$60,"-")</f>
        <v>-</v>
      </c>
      <c r="Z86" s="50" t="str">
        <f>_xlfn.XLOOKUP(B86,'F3D 1985'!$B$3:$B$60,'F3D 1985'!$A$3:$A$60,"-")</f>
        <v>-</v>
      </c>
    </row>
    <row r="87" spans="1:26" x14ac:dyDescent="0.3">
      <c r="A87" s="40">
        <f>A86+1</f>
        <v>85</v>
      </c>
      <c r="B87" s="21" t="s">
        <v>217</v>
      </c>
      <c r="C87" s="24" t="s">
        <v>9</v>
      </c>
      <c r="D87" s="85">
        <f>MIN(_xlfn.XLOOKUP(B87,'F3D 2025'!B:B,'F3D 2025'!E:E,200),_xlfn.XLOOKUP(B87,'F3D 2023'!B:B,'F3D 2023'!E:E,200),_xlfn.XLOOKUP(B87,'F3D 2022'!B:B,'F3D 2022'!E:E,200),_xlfn.XLOOKUP(B87,'F3D 2019'!B:B,'F3D 2019'!E:E,200),_xlfn.XLOOKUP(B87,'F3D 2017'!B:B,'F3D 2017'!E:E,200),_xlfn.XLOOKUP(B87,'F3D 2015'!B:B,'F3D 2015'!E:E,200),_xlfn.XLOOKUP(B87,'F3D 2013'!B:B,'F3D 2013'!E:E,200),_xlfn.XLOOKUP(B87,'F3D 2011'!B:B,'F3D 2011'!E:E,200),_xlfn.XLOOKUP(B87,'F3D 2009'!B:B,'F3D 2009'!E:E,200),_xlfn.XLOOKUP(B87,'F3D 2007'!B:B,'F3D 2007'!E:E,200),_xlfn.XLOOKUP(B87,'F3D 2005'!B:B,'F3D 2005'!E:E,200),_xlfn.XLOOKUP(B87,'F3D 2003'!B:B,'F3D 2003'!E:E,200),_xlfn.XLOOKUP(B87,'F3D 2001'!B:B,'F3D 2001'!E:E,200),_xlfn.XLOOKUP(B87,'F3D 1999'!B:B,'F3D 1999'!E:E,200),_xlfn.XLOOKUP(B87,'F3D 1997'!B:B,'F3D 1997'!E:E,200),_xlfn.XLOOKUP(B87,'F3D 1995'!B:B,'F3D 1995'!E:E,200),_xlfn.XLOOKUP(B87,'F3D 1993'!B:B,'F3D 1993'!E:E,200),_xlfn.XLOOKUP(B87,'F3D 1991'!B:B,'F3D 1991'!E:E,200),_xlfn.XLOOKUP(B87,'F3D 1989'!B:B,'F3D 1989'!E:E,200),_xlfn.XLOOKUP(B87,'F3D 1987'!B:B,'F3D 1987'!E:E,200),_xlfn.XLOOKUP(B87,'F3D 1985'!B:B,'F3D 1985'!E:E,200))</f>
        <v>67.7</v>
      </c>
      <c r="E87" s="82">
        <f>_xlfn.XLOOKUP(F87,AB:AB,AC:AC,0)+_xlfn.XLOOKUP(G87,AB:AB,AC:AC,0)+_xlfn.XLOOKUP(H87,AB:AB,AC:AC,0)+_xlfn.XLOOKUP(I87,AB:AB,AC:AC,0)+_xlfn.XLOOKUP(J87,AB:AB,AC:AC,0)+_xlfn.XLOOKUP(K87,AB:AB,AC:AC,0)+_xlfn.XLOOKUP(L87,AB:AB,AC:AC,0)+_xlfn.XLOOKUP(M87,AB:AB,AC:AC,0)+_xlfn.XLOOKUP(N87,AB:AB,AC:AC,0)+_xlfn.XLOOKUP(O87,AB:AB,AC:AC,0)+_xlfn.XLOOKUP(P87,AB:AB,AC:AC,0)+_xlfn.XLOOKUP(Q87,AB:AB,AC:AC,0)+_xlfn.XLOOKUP(R87,AB:AB,AC:AC,0)+_xlfn.XLOOKUP(S87,AB:AB,AC:AC,0)+_xlfn.XLOOKUP(T87,AB:AB,AC:AC,0)+_xlfn.XLOOKUP(U87,AB:AB,AC:AC,0)+_xlfn.XLOOKUP(V87,AB:AB,AC:AC,0)+_xlfn.XLOOKUP(W87,AB:AB,AC:AC,0)+_xlfn.XLOOKUP(X87,AB:AB,AC:AC,0)+_xlfn.XLOOKUP(Y87,AB:AB,AC:AC,0)+_xlfn.XLOOKUP(Z87,AB:AB,AC:AC,0)</f>
        <v>38.921342678976778</v>
      </c>
      <c r="F87" s="46" t="str">
        <f>_xlfn.XLOOKUP(B87,'F3D 2025'!$B$3:$B$60,'F3D 2025'!$A$3:$A$60,"-")</f>
        <v>-</v>
      </c>
      <c r="G87" s="49" t="str">
        <f>_xlfn.XLOOKUP(B87,'F3D 2023'!$B$3:$B$60,'F3D 2023'!$A$3:$A$60,"-")</f>
        <v>-</v>
      </c>
      <c r="H87" s="49" t="str">
        <f>_xlfn.XLOOKUP(B87,'F3D 2022'!$B$3:$B$60,'F3D 2022'!$A$3:$A$60,"-")</f>
        <v>-</v>
      </c>
      <c r="I87" s="49" t="str">
        <f>_xlfn.XLOOKUP(B87,'F3D 2019'!$B$3:$B$60,'F3D 2019'!$A$3:$A$60,"-")</f>
        <v>-</v>
      </c>
      <c r="J87" s="49" t="str">
        <f>_xlfn.XLOOKUP(B87,'F3D 2017'!$B$3:$B$60,'F3D 2017'!$A$3:$A$60,"-")</f>
        <v>-</v>
      </c>
      <c r="K87" s="49" t="str">
        <f>_xlfn.XLOOKUP(B87,'F3D 2015'!$B$3:$B$60,'F3D 2015'!$A$3:$A$60,"-")</f>
        <v>-</v>
      </c>
      <c r="L87" s="49" t="str">
        <f>_xlfn.XLOOKUP(B87,'F3D 2013'!$B$3:$B$60,'F3D 2013'!$A$3:$A$60,"-")</f>
        <v>-</v>
      </c>
      <c r="M87" s="49" t="str">
        <f>_xlfn.XLOOKUP(B87,'F3D 2011'!$B$3:$B$60,'F3D 2011'!$A$3:$A$60,"-")</f>
        <v>-</v>
      </c>
      <c r="N87" s="49" t="str">
        <f>_xlfn.XLOOKUP(B87,'F3D 2009'!$B$3:$B$60,'F3D 2009'!$A$3:$A$60,"-")</f>
        <v>-</v>
      </c>
      <c r="O87" s="49">
        <f>_xlfn.XLOOKUP(B87,'F3D 2007'!$B$3:$B$60,'F3D 2007'!$A$3:$A$60,"-")</f>
        <v>38</v>
      </c>
      <c r="P87" s="49" t="str">
        <f>_xlfn.XLOOKUP(B87,'F3D 2005'!$B$3:$B$60,'F3D 2005'!$A$3:$A$60,"-")</f>
        <v>-</v>
      </c>
      <c r="Q87" s="49" t="str">
        <f>_xlfn.XLOOKUP(B87,'F3D 2003'!$B$3:$B$60,'F3D 2003'!$A$3:$A$60,"-")</f>
        <v>-</v>
      </c>
      <c r="R87" s="49" t="str">
        <f>_xlfn.XLOOKUP(B87,'F3D 2001'!$B$3:$B$60,'F3D 2001'!$A$3:$A$60,"-")</f>
        <v>-</v>
      </c>
      <c r="S87" s="49" t="str">
        <f>_xlfn.XLOOKUP(B87,'F3D 1999'!$B$3:$B$60,'F3D 1999'!$A$3:$A$60,"-")</f>
        <v>-</v>
      </c>
      <c r="T87" s="49" t="str">
        <f>_xlfn.XLOOKUP(B87,'F3D 1997'!$B$3:$B$56,'F3D 1997'!$A$3:$A$56,"-")</f>
        <v>-</v>
      </c>
      <c r="U87" s="49" t="str">
        <f>_xlfn.XLOOKUP(B87,'F3D 1995'!$B$3:$B$60,'F3D 1995'!$A$3:$A$60,"-")</f>
        <v>-</v>
      </c>
      <c r="V87" s="49" t="str">
        <f>_xlfn.XLOOKUP(B87,'F3D 1993'!$B$3:$B$60,'F3D 1993'!$A$3:$A$60,"-")</f>
        <v>-</v>
      </c>
      <c r="W87" s="49" t="str">
        <f>_xlfn.XLOOKUP(B87,'F3D 1991'!$B$3:$B$60,'F3D 1991'!$A$3:$A$60,"-")</f>
        <v>-</v>
      </c>
      <c r="X87" s="49" t="str">
        <f>_xlfn.XLOOKUP(B87,'F3D 1989'!$B$3:$B$60,'F3D 1989'!$A$3:$A$60,"-")</f>
        <v>-</v>
      </c>
      <c r="Y87" s="49" t="str">
        <f>_xlfn.XLOOKUP(B87,'F3D 1987'!$B$3:$B$60,'F3D 1987'!$A$3:$A$60,"-")</f>
        <v>-</v>
      </c>
      <c r="Z87" s="50">
        <f>_xlfn.XLOOKUP(B87,'F3D 1985'!$B$3:$B$60,'F3D 1985'!$A$3:$A$60,"-")</f>
        <v>8</v>
      </c>
    </row>
    <row r="88" spans="1:26" x14ac:dyDescent="0.3">
      <c r="A88" s="40">
        <f>A87+1</f>
        <v>86</v>
      </c>
      <c r="B88" s="21" t="s">
        <v>410</v>
      </c>
      <c r="C88" s="24" t="s">
        <v>7</v>
      </c>
      <c r="D88" s="85">
        <f>MIN(_xlfn.XLOOKUP(B88,'F3D 2025'!B:B,'F3D 2025'!E:E,200),_xlfn.XLOOKUP(B88,'F3D 2023'!B:B,'F3D 2023'!E:E,200),_xlfn.XLOOKUP(B88,'F3D 2022'!B:B,'F3D 2022'!E:E,200),_xlfn.XLOOKUP(B88,'F3D 2019'!B:B,'F3D 2019'!E:E,200),_xlfn.XLOOKUP(B88,'F3D 2017'!B:B,'F3D 2017'!E:E,200),_xlfn.XLOOKUP(B88,'F3D 2015'!B:B,'F3D 2015'!E:E,200),_xlfn.XLOOKUP(B88,'F3D 2013'!B:B,'F3D 2013'!E:E,200),_xlfn.XLOOKUP(B88,'F3D 2011'!B:B,'F3D 2011'!E:E,200),_xlfn.XLOOKUP(B88,'F3D 2009'!B:B,'F3D 2009'!E:E,200),_xlfn.XLOOKUP(B88,'F3D 2007'!B:B,'F3D 2007'!E:E,200),_xlfn.XLOOKUP(B88,'F3D 2005'!B:B,'F3D 2005'!E:E,200),_xlfn.XLOOKUP(B88,'F3D 2003'!B:B,'F3D 2003'!E:E,200),_xlfn.XLOOKUP(B88,'F3D 2001'!B:B,'F3D 2001'!E:E,200),_xlfn.XLOOKUP(B88,'F3D 1999'!B:B,'F3D 1999'!E:E,200),_xlfn.XLOOKUP(B88,'F3D 1997'!B:B,'F3D 1997'!E:E,200),_xlfn.XLOOKUP(B88,'F3D 1995'!B:B,'F3D 1995'!E:E,200),_xlfn.XLOOKUP(B88,'F3D 1993'!B:B,'F3D 1993'!E:E,200),_xlfn.XLOOKUP(B88,'F3D 1991'!B:B,'F3D 1991'!E:E,200),_xlfn.XLOOKUP(B88,'F3D 1989'!B:B,'F3D 1989'!E:E,200),_xlfn.XLOOKUP(B88,'F3D 1987'!B:B,'F3D 1987'!E:E,200),_xlfn.XLOOKUP(B88,'F3D 1985'!B:B,'F3D 1985'!E:E,200))</f>
        <v>76.5</v>
      </c>
      <c r="E88" s="82">
        <f>_xlfn.XLOOKUP(F88,AB:AB,AC:AC,0)+_xlfn.XLOOKUP(G88,AB:AB,AC:AC,0)+_xlfn.XLOOKUP(H88,AB:AB,AC:AC,0)+_xlfn.XLOOKUP(I88,AB:AB,AC:AC,0)+_xlfn.XLOOKUP(J88,AB:AB,AC:AC,0)+_xlfn.XLOOKUP(K88,AB:AB,AC:AC,0)+_xlfn.XLOOKUP(L88,AB:AB,AC:AC,0)+_xlfn.XLOOKUP(M88,AB:AB,AC:AC,0)+_xlfn.XLOOKUP(N88,AB:AB,AC:AC,0)+_xlfn.XLOOKUP(O88,AB:AB,AC:AC,0)+_xlfn.XLOOKUP(P88,AB:AB,AC:AC,0)+_xlfn.XLOOKUP(Q88,AB:AB,AC:AC,0)+_xlfn.XLOOKUP(R88,AB:AB,AC:AC,0)+_xlfn.XLOOKUP(S88,AB:AB,AC:AC,0)+_xlfn.XLOOKUP(T88,AB:AB,AC:AC,0)+_xlfn.XLOOKUP(U88,AB:AB,AC:AC,0)+_xlfn.XLOOKUP(V88,AB:AB,AC:AC,0)+_xlfn.XLOOKUP(W88,AB:AB,AC:AC,0)+_xlfn.XLOOKUP(X88,AB:AB,AC:AC,0)+_xlfn.XLOOKUP(Y88,AB:AB,AC:AC,0)+_xlfn.XLOOKUP(Z88,AB:AB,AC:AC,0)</f>
        <v>37.420064675972789</v>
      </c>
      <c r="F88" s="46" t="str">
        <f>_xlfn.XLOOKUP(B88,'F3D 2025'!$B$3:$B$60,'F3D 2025'!$A$3:$A$60,"-")</f>
        <v>-</v>
      </c>
      <c r="G88" s="49" t="str">
        <f>_xlfn.XLOOKUP(B88,'F3D 2023'!$B$3:$B$60,'F3D 2023'!$A$3:$A$60,"-")</f>
        <v>-</v>
      </c>
      <c r="H88" s="49" t="str">
        <f>_xlfn.XLOOKUP(B88,'F3D 2022'!$B$3:$B$60,'F3D 2022'!$A$3:$A$60,"-")</f>
        <v>-</v>
      </c>
      <c r="I88" s="49" t="str">
        <f>_xlfn.XLOOKUP(B88,'F3D 2019'!$B$3:$B$60,'F3D 2019'!$A$3:$A$60,"-")</f>
        <v>-</v>
      </c>
      <c r="J88" s="49" t="str">
        <f>_xlfn.XLOOKUP(B88,'F3D 2017'!$B$3:$B$60,'F3D 2017'!$A$3:$A$60,"-")</f>
        <v>-</v>
      </c>
      <c r="K88" s="49" t="str">
        <f>_xlfn.XLOOKUP(B88,'F3D 2015'!$B$3:$B$60,'F3D 2015'!$A$3:$A$60,"-")</f>
        <v>-</v>
      </c>
      <c r="L88" s="49" t="str">
        <f>_xlfn.XLOOKUP(B88,'F3D 2013'!$B$3:$B$60,'F3D 2013'!$A$3:$A$60,"-")</f>
        <v>-</v>
      </c>
      <c r="M88" s="49" t="str">
        <f>_xlfn.XLOOKUP(B88,'F3D 2011'!$B$3:$B$60,'F3D 2011'!$A$3:$A$60,"-")</f>
        <v>-</v>
      </c>
      <c r="N88" s="49" t="str">
        <f>_xlfn.XLOOKUP(B88,'F3D 2009'!$B$3:$B$60,'F3D 2009'!$A$3:$A$60,"-")</f>
        <v>-</v>
      </c>
      <c r="O88" s="49" t="str">
        <f>_xlfn.XLOOKUP(B88,'F3D 2007'!$B$3:$B$60,'F3D 2007'!$A$3:$A$60,"-")</f>
        <v>-</v>
      </c>
      <c r="P88" s="49" t="str">
        <f>_xlfn.XLOOKUP(B88,'F3D 2005'!$B$3:$B$60,'F3D 2005'!$A$3:$A$60,"-")</f>
        <v>-</v>
      </c>
      <c r="Q88" s="49" t="str">
        <f>_xlfn.XLOOKUP(B88,'F3D 2003'!$B$3:$B$60,'F3D 2003'!$A$3:$A$60,"-")</f>
        <v>-</v>
      </c>
      <c r="R88" s="49" t="str">
        <f>_xlfn.XLOOKUP(B88,'F3D 2001'!$B$3:$B$60,'F3D 2001'!$A$3:$A$60,"-")</f>
        <v>-</v>
      </c>
      <c r="S88" s="49" t="str">
        <f>_xlfn.XLOOKUP(B88,'F3D 1999'!$B$3:$B$60,'F3D 1999'!$A$3:$A$60,"-")</f>
        <v>-</v>
      </c>
      <c r="T88" s="49" t="str">
        <f>_xlfn.XLOOKUP(B88,'F3D 1997'!$B$3:$B$56,'F3D 1997'!$A$3:$A$56,"-")</f>
        <v>-</v>
      </c>
      <c r="U88" s="49" t="str">
        <f>_xlfn.XLOOKUP(B88,'F3D 1995'!$B$3:$B$60,'F3D 1995'!$A$3:$A$60,"-")</f>
        <v>-</v>
      </c>
      <c r="V88" s="49" t="str">
        <f>_xlfn.XLOOKUP(B88,'F3D 1993'!$B$3:$B$60,'F3D 1993'!$A$3:$A$60,"-")</f>
        <v>-</v>
      </c>
      <c r="W88" s="49">
        <f>_xlfn.XLOOKUP(B88,'F3D 1991'!$B$3:$B$60,'F3D 1991'!$A$3:$A$60,"-")</f>
        <v>8</v>
      </c>
      <c r="X88" s="49" t="str">
        <f>_xlfn.XLOOKUP(B88,'F3D 1989'!$B$3:$B$60,'F3D 1989'!$A$3:$A$60,"-")</f>
        <v>-</v>
      </c>
      <c r="Y88" s="49" t="str">
        <f>_xlfn.XLOOKUP(B88,'F3D 1987'!$B$3:$B$60,'F3D 1987'!$A$3:$A$60,"-")</f>
        <v>-</v>
      </c>
      <c r="Z88" s="50" t="str">
        <f>_xlfn.XLOOKUP(B88,'F3D 1985'!$B$3:$B$60,'F3D 1985'!$A$3:$A$60,"-")</f>
        <v>-</v>
      </c>
    </row>
    <row r="89" spans="1:26" x14ac:dyDescent="0.3">
      <c r="A89" s="40">
        <f>A88+1</f>
        <v>87</v>
      </c>
      <c r="B89" s="21" t="s">
        <v>339</v>
      </c>
      <c r="C89" s="24" t="s">
        <v>38</v>
      </c>
      <c r="D89" s="85">
        <f>MIN(_xlfn.XLOOKUP(B89,'F3D 2025'!B:B,'F3D 2025'!E:E,200),_xlfn.XLOOKUP(B89,'F3D 2023'!B:B,'F3D 2023'!E:E,200),_xlfn.XLOOKUP(B89,'F3D 2022'!B:B,'F3D 2022'!E:E,200),_xlfn.XLOOKUP(B89,'F3D 2019'!B:B,'F3D 2019'!E:E,200),_xlfn.XLOOKUP(B89,'F3D 2017'!B:B,'F3D 2017'!E:E,200),_xlfn.XLOOKUP(B89,'F3D 2015'!B:B,'F3D 2015'!E:E,200),_xlfn.XLOOKUP(B89,'F3D 2013'!B:B,'F3D 2013'!E:E,200),_xlfn.XLOOKUP(B89,'F3D 2011'!B:B,'F3D 2011'!E:E,200),_xlfn.XLOOKUP(B89,'F3D 2009'!B:B,'F3D 2009'!E:E,200),_xlfn.XLOOKUP(B89,'F3D 2007'!B:B,'F3D 2007'!E:E,200),_xlfn.XLOOKUP(B89,'F3D 2005'!B:B,'F3D 2005'!E:E,200),_xlfn.XLOOKUP(B89,'F3D 2003'!B:B,'F3D 2003'!E:E,200),_xlfn.XLOOKUP(B89,'F3D 2001'!B:B,'F3D 2001'!E:E,200),_xlfn.XLOOKUP(B89,'F3D 1999'!B:B,'F3D 1999'!E:E,200),_xlfn.XLOOKUP(B89,'F3D 1997'!B:B,'F3D 1997'!E:E,200),_xlfn.XLOOKUP(B89,'F3D 1995'!B:B,'F3D 1995'!E:E,200),_xlfn.XLOOKUP(B89,'F3D 1993'!B:B,'F3D 1993'!E:E,200),_xlfn.XLOOKUP(B89,'F3D 1991'!B:B,'F3D 1991'!E:E,200),_xlfn.XLOOKUP(B89,'F3D 1989'!B:B,'F3D 1989'!E:E,200),_xlfn.XLOOKUP(B89,'F3D 1987'!B:B,'F3D 1987'!E:E,200),_xlfn.XLOOKUP(B89,'F3D 1985'!B:B,'F3D 1985'!E:E,200))</f>
        <v>84.06</v>
      </c>
      <c r="E89" s="82">
        <f>_xlfn.XLOOKUP(F89,AB:AB,AC:AC,0)+_xlfn.XLOOKUP(G89,AB:AB,AC:AC,0)+_xlfn.XLOOKUP(H89,AB:AB,AC:AC,0)+_xlfn.XLOOKUP(I89,AB:AB,AC:AC,0)+_xlfn.XLOOKUP(J89,AB:AB,AC:AC,0)+_xlfn.XLOOKUP(K89,AB:AB,AC:AC,0)+_xlfn.XLOOKUP(L89,AB:AB,AC:AC,0)+_xlfn.XLOOKUP(M89,AB:AB,AC:AC,0)+_xlfn.XLOOKUP(N89,AB:AB,AC:AC,0)+_xlfn.XLOOKUP(O89,AB:AB,AC:AC,0)+_xlfn.XLOOKUP(P89,AB:AB,AC:AC,0)+_xlfn.XLOOKUP(Q89,AB:AB,AC:AC,0)+_xlfn.XLOOKUP(R89,AB:AB,AC:AC,0)+_xlfn.XLOOKUP(S89,AB:AB,AC:AC,0)+_xlfn.XLOOKUP(T89,AB:AB,AC:AC,0)+_xlfn.XLOOKUP(U89,AB:AB,AC:AC,0)+_xlfn.XLOOKUP(V89,AB:AB,AC:AC,0)+_xlfn.XLOOKUP(W89,AB:AB,AC:AC,0)+_xlfn.XLOOKUP(X89,AB:AB,AC:AC,0)+_xlfn.XLOOKUP(Y89,AB:AB,AC:AC,0)+_xlfn.XLOOKUP(Z89,AB:AB,AC:AC,0)</f>
        <v>37.340050051066626</v>
      </c>
      <c r="F89" s="46" t="str">
        <f>_xlfn.XLOOKUP(B89,'F3D 2025'!$B$3:$B$60,'F3D 2025'!$A$3:$A$60,"-")</f>
        <v>-</v>
      </c>
      <c r="G89" s="49" t="str">
        <f>_xlfn.XLOOKUP(B89,'F3D 2023'!$B$3:$B$60,'F3D 2023'!$A$3:$A$60,"-")</f>
        <v>-</v>
      </c>
      <c r="H89" s="49" t="str">
        <f>_xlfn.XLOOKUP(B89,'F3D 2022'!$B$3:$B$60,'F3D 2022'!$A$3:$A$60,"-")</f>
        <v>-</v>
      </c>
      <c r="I89" s="49" t="str">
        <f>_xlfn.XLOOKUP(B89,'F3D 2019'!$B$3:$B$60,'F3D 2019'!$A$3:$A$60,"-")</f>
        <v>-</v>
      </c>
      <c r="J89" s="49" t="str">
        <f>_xlfn.XLOOKUP(B89,'F3D 2017'!$B$3:$B$60,'F3D 2017'!$A$3:$A$60,"-")</f>
        <v>-</v>
      </c>
      <c r="K89" s="49" t="str">
        <f>_xlfn.XLOOKUP(B89,'F3D 2015'!$B$3:$B$60,'F3D 2015'!$A$3:$A$60,"-")</f>
        <v>-</v>
      </c>
      <c r="L89" s="49" t="str">
        <f>_xlfn.XLOOKUP(B89,'F3D 2013'!$B$3:$B$60,'F3D 2013'!$A$3:$A$60,"-")</f>
        <v>-</v>
      </c>
      <c r="M89" s="49" t="str">
        <f>_xlfn.XLOOKUP(B89,'F3D 2011'!$B$3:$B$60,'F3D 2011'!$A$3:$A$60,"-")</f>
        <v>-</v>
      </c>
      <c r="N89" s="49" t="str">
        <f>_xlfn.XLOOKUP(B89,'F3D 2009'!$B$3:$B$60,'F3D 2009'!$A$3:$A$60,"-")</f>
        <v>-</v>
      </c>
      <c r="O89" s="49" t="str">
        <f>_xlfn.XLOOKUP(B89,'F3D 2007'!$B$3:$B$60,'F3D 2007'!$A$3:$A$60,"-")</f>
        <v>-</v>
      </c>
      <c r="P89" s="49" t="str">
        <f>_xlfn.XLOOKUP(B89,'F3D 2005'!$B$3:$B$60,'F3D 2005'!$A$3:$A$60,"-")</f>
        <v>-</v>
      </c>
      <c r="Q89" s="49" t="str">
        <f>_xlfn.XLOOKUP(B89,'F3D 2003'!$B$3:$B$60,'F3D 2003'!$A$3:$A$60,"-")</f>
        <v>-</v>
      </c>
      <c r="R89" s="49" t="str">
        <f>_xlfn.XLOOKUP(B89,'F3D 2001'!$B$3:$B$60,'F3D 2001'!$A$3:$A$60,"-")</f>
        <v>-</v>
      </c>
      <c r="S89" s="49" t="str">
        <f>_xlfn.XLOOKUP(B89,'F3D 1999'!$B$3:$B$60,'F3D 1999'!$A$3:$A$60,"-")</f>
        <v>-</v>
      </c>
      <c r="T89" s="49" t="str">
        <f>_xlfn.XLOOKUP(B89,'F3D 1997'!$B$3:$B$56,'F3D 1997'!$A$3:$A$56,"-")</f>
        <v>-</v>
      </c>
      <c r="U89" s="49" t="str">
        <f>_xlfn.XLOOKUP(B89,'F3D 1995'!$B$3:$B$60,'F3D 1995'!$A$3:$A$60,"-")</f>
        <v>-</v>
      </c>
      <c r="V89" s="49" t="str">
        <f>_xlfn.XLOOKUP(B89,'F3D 1993'!$B$3:$B$60,'F3D 1993'!$A$3:$A$60,"-")</f>
        <v>-</v>
      </c>
      <c r="W89" s="49" t="str">
        <f>_xlfn.XLOOKUP(B89,'F3D 1991'!$B$3:$B$60,'F3D 1991'!$A$3:$A$60,"-")</f>
        <v>-</v>
      </c>
      <c r="X89" s="49" t="str">
        <f>_xlfn.XLOOKUP(B89,'F3D 1989'!$B$3:$B$60,'F3D 1989'!$A$3:$A$60,"-")</f>
        <v>-</v>
      </c>
      <c r="Y89" s="49">
        <f>_xlfn.XLOOKUP(B89,'F3D 1987'!$B$3:$B$60,'F3D 1987'!$A$3:$A$60,"-")</f>
        <v>16</v>
      </c>
      <c r="Z89" s="50">
        <f>_xlfn.XLOOKUP(B89,'F3D 1985'!$B$3:$B$60,'F3D 1985'!$A$3:$A$60,"-")</f>
        <v>11</v>
      </c>
    </row>
    <row r="90" spans="1:26" x14ac:dyDescent="0.3">
      <c r="A90" s="40">
        <f>A89+1</f>
        <v>88</v>
      </c>
      <c r="B90" s="41" t="s">
        <v>277</v>
      </c>
      <c r="C90" s="42" t="s">
        <v>145</v>
      </c>
      <c r="D90" s="85">
        <f>MIN(_xlfn.XLOOKUP(B90,'F3D 2025'!B:B,'F3D 2025'!E:E,200),_xlfn.XLOOKUP(B90,'F3D 2023'!B:B,'F3D 2023'!E:E,200),_xlfn.XLOOKUP(B90,'F3D 2022'!B:B,'F3D 2022'!E:E,200),_xlfn.XLOOKUP(B90,'F3D 2019'!B:B,'F3D 2019'!E:E,200),_xlfn.XLOOKUP(B90,'F3D 2017'!B:B,'F3D 2017'!E:E,200),_xlfn.XLOOKUP(B90,'F3D 2015'!B:B,'F3D 2015'!E:E,200),_xlfn.XLOOKUP(B90,'F3D 2013'!B:B,'F3D 2013'!E:E,200),_xlfn.XLOOKUP(B90,'F3D 2011'!B:B,'F3D 2011'!E:E,200),_xlfn.XLOOKUP(B90,'F3D 2009'!B:B,'F3D 2009'!E:E,200),_xlfn.XLOOKUP(B90,'F3D 2007'!B:B,'F3D 2007'!E:E,200),_xlfn.XLOOKUP(B90,'F3D 2005'!B:B,'F3D 2005'!E:E,200),_xlfn.XLOOKUP(B90,'F3D 2003'!B:B,'F3D 2003'!E:E,200),_xlfn.XLOOKUP(B90,'F3D 2001'!B:B,'F3D 2001'!E:E,200),_xlfn.XLOOKUP(B90,'F3D 1999'!B:B,'F3D 1999'!E:E,200),_xlfn.XLOOKUP(B90,'F3D 1997'!B:B,'F3D 1997'!E:E,200),_xlfn.XLOOKUP(B90,'F3D 1995'!B:B,'F3D 1995'!E:E,200),_xlfn.XLOOKUP(B90,'F3D 1993'!B:B,'F3D 1993'!E:E,200),_xlfn.XLOOKUP(B90,'F3D 1991'!B:B,'F3D 1991'!E:E,200),_xlfn.XLOOKUP(B90,'F3D 1989'!B:B,'F3D 1989'!E:E,200),_xlfn.XLOOKUP(B90,'F3D 1987'!B:B,'F3D 1987'!E:E,200),_xlfn.XLOOKUP(B90,'F3D 1985'!B:B,'F3D 1985'!E:E,200))</f>
        <v>59.15</v>
      </c>
      <c r="E90" s="82">
        <f>_xlfn.XLOOKUP(F90,AB:AB,AC:AC,0)+_xlfn.XLOOKUP(G90,AB:AB,AC:AC,0)+_xlfn.XLOOKUP(H90,AB:AB,AC:AC,0)+_xlfn.XLOOKUP(I90,AB:AB,AC:AC,0)+_xlfn.XLOOKUP(J90,AB:AB,AC:AC,0)+_xlfn.XLOOKUP(K90,AB:AB,AC:AC,0)+_xlfn.XLOOKUP(L90,AB:AB,AC:AC,0)+_xlfn.XLOOKUP(M90,AB:AB,AC:AC,0)+_xlfn.XLOOKUP(N90,AB:AB,AC:AC,0)+_xlfn.XLOOKUP(O90,AB:AB,AC:AC,0)+_xlfn.XLOOKUP(P90,AB:AB,AC:AC,0)+_xlfn.XLOOKUP(Q90,AB:AB,AC:AC,0)+_xlfn.XLOOKUP(R90,AB:AB,AC:AC,0)+_xlfn.XLOOKUP(S90,AB:AB,AC:AC,0)+_xlfn.XLOOKUP(T90,AB:AB,AC:AC,0)+_xlfn.XLOOKUP(U90,AB:AB,AC:AC,0)+_xlfn.XLOOKUP(V90,AB:AB,AC:AC,0)+_xlfn.XLOOKUP(W90,AB:AB,AC:AC,0)+_xlfn.XLOOKUP(X90,AB:AB,AC:AC,0)+_xlfn.XLOOKUP(Y90,AB:AB,AC:AC,0)+_xlfn.XLOOKUP(Z90,AB:AB,AC:AC,0)</f>
        <v>36.55446287156478</v>
      </c>
      <c r="F90" s="46" t="str">
        <f>_xlfn.XLOOKUP(B90,'F3D 2025'!$B$3:$B$60,'F3D 2025'!$A$3:$A$60,"-")</f>
        <v>-</v>
      </c>
      <c r="G90" s="49" t="str">
        <f>_xlfn.XLOOKUP(B90,'F3D 2023'!$B$3:$B$60,'F3D 2023'!$A$3:$A$60,"-")</f>
        <v>-</v>
      </c>
      <c r="H90" s="49" t="str">
        <f>_xlfn.XLOOKUP(B90,'F3D 2022'!$B$3:$B$60,'F3D 2022'!$A$3:$A$60,"-")</f>
        <v>-</v>
      </c>
      <c r="I90" s="49">
        <f>_xlfn.XLOOKUP(B90,'F3D 2019'!$B$3:$B$60,'F3D 2019'!$A$3:$A$60,"-")</f>
        <v>21</v>
      </c>
      <c r="J90" s="49">
        <f>_xlfn.XLOOKUP(B90,'F3D 2017'!$B$3:$B$60,'F3D 2017'!$A$3:$A$60,"-")</f>
        <v>22</v>
      </c>
      <c r="K90" s="49">
        <f>_xlfn.XLOOKUP(B90,'F3D 2015'!$B$3:$B$60,'F3D 2015'!$A$3:$A$60,"-")</f>
        <v>32</v>
      </c>
      <c r="L90" s="49">
        <f>_xlfn.XLOOKUP(B90,'F3D 2013'!$B$3:$B$60,'F3D 2013'!$A$3:$A$60,"-")</f>
        <v>35</v>
      </c>
      <c r="M90" s="49">
        <f>_xlfn.XLOOKUP(B90,'F3D 2011'!$B$3:$B$60,'F3D 2011'!$A$3:$A$60,"-")</f>
        <v>13</v>
      </c>
      <c r="N90" s="49">
        <f>_xlfn.XLOOKUP(B90,'F3D 2009'!$B$3:$B$60,'F3D 2009'!$A$3:$A$60,"-")</f>
        <v>46</v>
      </c>
      <c r="O90" s="49" t="str">
        <f>_xlfn.XLOOKUP(B90,'F3D 2007'!$B$3:$B$60,'F3D 2007'!$A$3:$A$60,"-")</f>
        <v>-</v>
      </c>
      <c r="P90" s="49" t="str">
        <f>_xlfn.XLOOKUP(B90,'F3D 2005'!$B$3:$B$60,'F3D 2005'!$A$3:$A$60,"-")</f>
        <v>-</v>
      </c>
      <c r="Q90" s="49" t="str">
        <f>_xlfn.XLOOKUP(B90,'F3D 2003'!$B$3:$B$60,'F3D 2003'!$A$3:$A$60,"-")</f>
        <v>-</v>
      </c>
      <c r="R90" s="49" t="str">
        <f>_xlfn.XLOOKUP(B90,'F3D 2001'!$B$3:$B$60,'F3D 2001'!$A$3:$A$60,"-")</f>
        <v>-</v>
      </c>
      <c r="S90" s="49" t="str">
        <f>_xlfn.XLOOKUP(B90,'F3D 1999'!$B$3:$B$60,'F3D 1999'!$A$3:$A$60,"-")</f>
        <v>-</v>
      </c>
      <c r="T90" s="49" t="str">
        <f>_xlfn.XLOOKUP(B90,'F3D 1997'!$B$3:$B$56,'F3D 1997'!$A$3:$A$56,"-")</f>
        <v>-</v>
      </c>
      <c r="U90" s="49" t="str">
        <f>_xlfn.XLOOKUP(B90,'F3D 1995'!$B$3:$B$60,'F3D 1995'!$A$3:$A$60,"-")</f>
        <v>-</v>
      </c>
      <c r="V90" s="49" t="str">
        <f>_xlfn.XLOOKUP(B90,'F3D 1993'!$B$3:$B$60,'F3D 1993'!$A$3:$A$60,"-")</f>
        <v>-</v>
      </c>
      <c r="W90" s="49" t="str">
        <f>_xlfn.XLOOKUP(B90,'F3D 1991'!$B$3:$B$60,'F3D 1991'!$A$3:$A$60,"-")</f>
        <v>-</v>
      </c>
      <c r="X90" s="49" t="str">
        <f>_xlfn.XLOOKUP(B90,'F3D 1989'!$B$3:$B$60,'F3D 1989'!$A$3:$A$60,"-")</f>
        <v>-</v>
      </c>
      <c r="Y90" s="49" t="str">
        <f>_xlfn.XLOOKUP(B90,'F3D 1987'!$B$3:$B$60,'F3D 1987'!$A$3:$A$60,"-")</f>
        <v>-</v>
      </c>
      <c r="Z90" s="50" t="str">
        <f>_xlfn.XLOOKUP(B90,'F3D 1985'!$B$3:$B$60,'F3D 1985'!$A$3:$A$60,"-")</f>
        <v>-</v>
      </c>
    </row>
    <row r="91" spans="1:26" x14ac:dyDescent="0.3">
      <c r="A91" s="40">
        <f>A90+1</f>
        <v>89</v>
      </c>
      <c r="B91" s="41" t="s">
        <v>261</v>
      </c>
      <c r="C91" s="42" t="s">
        <v>8</v>
      </c>
      <c r="D91" s="85">
        <f>MIN(_xlfn.XLOOKUP(B91,'F3D 2025'!B:B,'F3D 2025'!E:E,200),_xlfn.XLOOKUP(B91,'F3D 2023'!B:B,'F3D 2023'!E:E,200),_xlfn.XLOOKUP(B91,'F3D 2022'!B:B,'F3D 2022'!E:E,200),_xlfn.XLOOKUP(B91,'F3D 2019'!B:B,'F3D 2019'!E:E,200),_xlfn.XLOOKUP(B91,'F3D 2017'!B:B,'F3D 2017'!E:E,200),_xlfn.XLOOKUP(B91,'F3D 2015'!B:B,'F3D 2015'!E:E,200),_xlfn.XLOOKUP(B91,'F3D 2013'!B:B,'F3D 2013'!E:E,200),_xlfn.XLOOKUP(B91,'F3D 2011'!B:B,'F3D 2011'!E:E,200),_xlfn.XLOOKUP(B91,'F3D 2009'!B:B,'F3D 2009'!E:E,200),_xlfn.XLOOKUP(B91,'F3D 2007'!B:B,'F3D 2007'!E:E,200),_xlfn.XLOOKUP(B91,'F3D 2005'!B:B,'F3D 2005'!E:E,200),_xlfn.XLOOKUP(B91,'F3D 2003'!B:B,'F3D 2003'!E:E,200),_xlfn.XLOOKUP(B91,'F3D 2001'!B:B,'F3D 2001'!E:E,200),_xlfn.XLOOKUP(B91,'F3D 1999'!B:B,'F3D 1999'!E:E,200),_xlfn.XLOOKUP(B91,'F3D 1997'!B:B,'F3D 1997'!E:E,200),_xlfn.XLOOKUP(B91,'F3D 1995'!B:B,'F3D 1995'!E:E,200),_xlfn.XLOOKUP(B91,'F3D 1993'!B:B,'F3D 1993'!E:E,200),_xlfn.XLOOKUP(B91,'F3D 1991'!B:B,'F3D 1991'!E:E,200),_xlfn.XLOOKUP(B91,'F3D 1989'!B:B,'F3D 1989'!E:E,200),_xlfn.XLOOKUP(B91,'F3D 1987'!B:B,'F3D 1987'!E:E,200),_xlfn.XLOOKUP(B91,'F3D 1985'!B:B,'F3D 1985'!E:E,200))</f>
        <v>77.400000000000006</v>
      </c>
      <c r="E91" s="82">
        <f>_xlfn.XLOOKUP(F91,AB:AB,AC:AC,0)+_xlfn.XLOOKUP(G91,AB:AB,AC:AC,0)+_xlfn.XLOOKUP(H91,AB:AB,AC:AC,0)+_xlfn.XLOOKUP(I91,AB:AB,AC:AC,0)+_xlfn.XLOOKUP(J91,AB:AB,AC:AC,0)+_xlfn.XLOOKUP(K91,AB:AB,AC:AC,0)+_xlfn.XLOOKUP(L91,AB:AB,AC:AC,0)+_xlfn.XLOOKUP(M91,AB:AB,AC:AC,0)+_xlfn.XLOOKUP(N91,AB:AB,AC:AC,0)+_xlfn.XLOOKUP(O91,AB:AB,AC:AC,0)+_xlfn.XLOOKUP(P91,AB:AB,AC:AC,0)+_xlfn.XLOOKUP(Q91,AB:AB,AC:AC,0)+_xlfn.XLOOKUP(R91,AB:AB,AC:AC,0)+_xlfn.XLOOKUP(S91,AB:AB,AC:AC,0)+_xlfn.XLOOKUP(T91,AB:AB,AC:AC,0)+_xlfn.XLOOKUP(U91,AB:AB,AC:AC,0)+_xlfn.XLOOKUP(V91,AB:AB,AC:AC,0)+_xlfn.XLOOKUP(W91,AB:AB,AC:AC,0)+_xlfn.XLOOKUP(X91,AB:AB,AC:AC,0)+_xlfn.XLOOKUP(Y91,AB:AB,AC:AC,0)+_xlfn.XLOOKUP(Z91,AB:AB,AC:AC,0)</f>
        <v>34.459409732559315</v>
      </c>
      <c r="F91" s="46" t="str">
        <f>_xlfn.XLOOKUP(B91,'F3D 2025'!$B$3:$B$60,'F3D 2025'!$A$3:$A$60,"-")</f>
        <v>-</v>
      </c>
      <c r="G91" s="49" t="str">
        <f>_xlfn.XLOOKUP(B91,'F3D 2023'!$B$3:$B$60,'F3D 2023'!$A$3:$A$60,"-")</f>
        <v>-</v>
      </c>
      <c r="H91" s="49" t="str">
        <f>_xlfn.XLOOKUP(B91,'F3D 2022'!$B$3:$B$60,'F3D 2022'!$A$3:$A$60,"-")</f>
        <v>-</v>
      </c>
      <c r="I91" s="49" t="str">
        <f>_xlfn.XLOOKUP(B91,'F3D 2019'!$B$3:$B$60,'F3D 2019'!$A$3:$A$60,"-")</f>
        <v>-</v>
      </c>
      <c r="J91" s="49" t="str">
        <f>_xlfn.XLOOKUP(B91,'F3D 2017'!$B$3:$B$60,'F3D 2017'!$A$3:$A$60,"-")</f>
        <v>-</v>
      </c>
      <c r="K91" s="49" t="str">
        <f>_xlfn.XLOOKUP(B91,'F3D 2015'!$B$3:$B$60,'F3D 2015'!$A$3:$A$60,"-")</f>
        <v>-</v>
      </c>
      <c r="L91" s="49" t="str">
        <f>_xlfn.XLOOKUP(B91,'F3D 2013'!$B$3:$B$60,'F3D 2013'!$A$3:$A$60,"-")</f>
        <v>-</v>
      </c>
      <c r="M91" s="49" t="str">
        <f>_xlfn.XLOOKUP(B91,'F3D 2011'!$B$3:$B$60,'F3D 2011'!$A$3:$A$60,"-")</f>
        <v>-</v>
      </c>
      <c r="N91" s="49" t="str">
        <f>_xlfn.XLOOKUP(B91,'F3D 2009'!$B$3:$B$60,'F3D 2009'!$A$3:$A$60,"-")</f>
        <v>-</v>
      </c>
      <c r="O91" s="49" t="str">
        <f>_xlfn.XLOOKUP(B91,'F3D 2007'!$B$3:$B$60,'F3D 2007'!$A$3:$A$60,"-")</f>
        <v>-</v>
      </c>
      <c r="P91" s="49" t="str">
        <f>_xlfn.XLOOKUP(B91,'F3D 2005'!$B$3:$B$60,'F3D 2005'!$A$3:$A$60,"-")</f>
        <v>-</v>
      </c>
      <c r="Q91" s="49" t="str">
        <f>_xlfn.XLOOKUP(B91,'F3D 2003'!$B$3:$B$60,'F3D 2003'!$A$3:$A$60,"-")</f>
        <v>-</v>
      </c>
      <c r="R91" s="49" t="str">
        <f>_xlfn.XLOOKUP(B91,'F3D 2001'!$B$3:$B$60,'F3D 2001'!$A$3:$A$60,"-")</f>
        <v>-</v>
      </c>
      <c r="S91" s="49" t="str">
        <f>_xlfn.XLOOKUP(B91,'F3D 1999'!$B$3:$B$60,'F3D 1999'!$A$3:$A$60,"-")</f>
        <v>-</v>
      </c>
      <c r="T91" s="49" t="str">
        <f>_xlfn.XLOOKUP(B91,'F3D 1997'!$B$3:$B$56,'F3D 1997'!$A$3:$A$56,"-")</f>
        <v>-</v>
      </c>
      <c r="U91" s="49" t="str">
        <f>_xlfn.XLOOKUP(B91,'F3D 1995'!$B$3:$B$60,'F3D 1995'!$A$3:$A$60,"-")</f>
        <v>-</v>
      </c>
      <c r="V91" s="49">
        <f>_xlfn.XLOOKUP(B91,'F3D 1993'!$B$3:$B$60,'F3D 1993'!$A$3:$A$60,"-")</f>
        <v>34</v>
      </c>
      <c r="W91" s="49" t="str">
        <f>_xlfn.XLOOKUP(B91,'F3D 1991'!$B$3:$B$60,'F3D 1991'!$A$3:$A$60,"-")</f>
        <v>-</v>
      </c>
      <c r="X91" s="49">
        <f>_xlfn.XLOOKUP(B91,'F3D 1989'!$B$3:$B$60,'F3D 1989'!$A$3:$A$60,"-")</f>
        <v>9</v>
      </c>
      <c r="Y91" s="49" t="str">
        <f>_xlfn.XLOOKUP(B91,'F3D 1987'!$B$3:$B$60,'F3D 1987'!$A$3:$A$60,"-")</f>
        <v>-</v>
      </c>
      <c r="Z91" s="50" t="str">
        <f>_xlfn.XLOOKUP(B91,'F3D 1985'!$B$3:$B$60,'F3D 1985'!$A$3:$A$60,"-")</f>
        <v>-</v>
      </c>
    </row>
    <row r="92" spans="1:26" x14ac:dyDescent="0.3">
      <c r="A92" s="40">
        <f>A91+1</f>
        <v>90</v>
      </c>
      <c r="B92" s="41" t="s">
        <v>343</v>
      </c>
      <c r="C92" s="42" t="s">
        <v>9</v>
      </c>
      <c r="D92" s="85">
        <f>MIN(_xlfn.XLOOKUP(B92,'F3D 2025'!B:B,'F3D 2025'!E:E,200),_xlfn.XLOOKUP(B92,'F3D 2023'!B:B,'F3D 2023'!E:E,200),_xlfn.XLOOKUP(B92,'F3D 2022'!B:B,'F3D 2022'!E:E,200),_xlfn.XLOOKUP(B92,'F3D 2019'!B:B,'F3D 2019'!E:E,200),_xlfn.XLOOKUP(B92,'F3D 2017'!B:B,'F3D 2017'!E:E,200),_xlfn.XLOOKUP(B92,'F3D 2015'!B:B,'F3D 2015'!E:E,200),_xlfn.XLOOKUP(B92,'F3D 2013'!B:B,'F3D 2013'!E:E,200),_xlfn.XLOOKUP(B92,'F3D 2011'!B:B,'F3D 2011'!E:E,200),_xlfn.XLOOKUP(B92,'F3D 2009'!B:B,'F3D 2009'!E:E,200),_xlfn.XLOOKUP(B92,'F3D 2007'!B:B,'F3D 2007'!E:E,200),_xlfn.XLOOKUP(B92,'F3D 2005'!B:B,'F3D 2005'!E:E,200),_xlfn.XLOOKUP(B92,'F3D 2003'!B:B,'F3D 2003'!E:E,200),_xlfn.XLOOKUP(B92,'F3D 2001'!B:B,'F3D 2001'!E:E,200),_xlfn.XLOOKUP(B92,'F3D 1999'!B:B,'F3D 1999'!E:E,200),_xlfn.XLOOKUP(B92,'F3D 1997'!B:B,'F3D 1997'!E:E,200),_xlfn.XLOOKUP(B92,'F3D 1995'!B:B,'F3D 1995'!E:E,200),_xlfn.XLOOKUP(B92,'F3D 1993'!B:B,'F3D 1993'!E:E,200),_xlfn.XLOOKUP(B92,'F3D 1991'!B:B,'F3D 1991'!E:E,200),_xlfn.XLOOKUP(B92,'F3D 1989'!B:B,'F3D 1989'!E:E,200),_xlfn.XLOOKUP(B92,'F3D 1987'!B:B,'F3D 1987'!E:E,200),_xlfn.XLOOKUP(B92,'F3D 1985'!B:B,'F3D 1985'!E:E,200))</f>
        <v>89.7</v>
      </c>
      <c r="E92" s="82">
        <f>_xlfn.XLOOKUP(F92,AB:AB,AC:AC,0)+_xlfn.XLOOKUP(G92,AB:AB,AC:AC,0)+_xlfn.XLOOKUP(H92,AB:AB,AC:AC,0)+_xlfn.XLOOKUP(I92,AB:AB,AC:AC,0)+_xlfn.XLOOKUP(J92,AB:AB,AC:AC,0)+_xlfn.XLOOKUP(K92,AB:AB,AC:AC,0)+_xlfn.XLOOKUP(L92,AB:AB,AC:AC,0)+_xlfn.XLOOKUP(M92,AB:AB,AC:AC,0)+_xlfn.XLOOKUP(N92,AB:AB,AC:AC,0)+_xlfn.XLOOKUP(O92,AB:AB,AC:AC,0)+_xlfn.XLOOKUP(P92,AB:AB,AC:AC,0)+_xlfn.XLOOKUP(Q92,AB:AB,AC:AC,0)+_xlfn.XLOOKUP(R92,AB:AB,AC:AC,0)+_xlfn.XLOOKUP(S92,AB:AB,AC:AC,0)+_xlfn.XLOOKUP(T92,AB:AB,AC:AC,0)+_xlfn.XLOOKUP(U92,AB:AB,AC:AC,0)+_xlfn.XLOOKUP(V92,AB:AB,AC:AC,0)+_xlfn.XLOOKUP(W92,AB:AB,AC:AC,0)+_xlfn.XLOOKUP(X92,AB:AB,AC:AC,0)+_xlfn.XLOOKUP(Y92,AB:AB,AC:AC,0)+_xlfn.XLOOKUP(Z92,AB:AB,AC:AC,0)</f>
        <v>34.398815800174198</v>
      </c>
      <c r="F92" s="46" t="str">
        <f>_xlfn.XLOOKUP(B92,'F3D 2025'!$B$3:$B$60,'F3D 2025'!$A$3:$A$60,"-")</f>
        <v>-</v>
      </c>
      <c r="G92" s="49" t="str">
        <f>_xlfn.XLOOKUP(B92,'F3D 2023'!$B$3:$B$60,'F3D 2023'!$A$3:$A$60,"-")</f>
        <v>-</v>
      </c>
      <c r="H92" s="49" t="str">
        <f>_xlfn.XLOOKUP(B92,'F3D 2022'!$B$3:$B$60,'F3D 2022'!$A$3:$A$60,"-")</f>
        <v>-</v>
      </c>
      <c r="I92" s="49" t="str">
        <f>_xlfn.XLOOKUP(B92,'F3D 2019'!$B$3:$B$60,'F3D 2019'!$A$3:$A$60,"-")</f>
        <v>-</v>
      </c>
      <c r="J92" s="49" t="str">
        <f>_xlfn.XLOOKUP(B92,'F3D 2017'!$B$3:$B$60,'F3D 2017'!$A$3:$A$60,"-")</f>
        <v>-</v>
      </c>
      <c r="K92" s="49" t="str">
        <f>_xlfn.XLOOKUP(B92,'F3D 2015'!$B$3:$B$60,'F3D 2015'!$A$3:$A$60,"-")</f>
        <v>-</v>
      </c>
      <c r="L92" s="49" t="str">
        <f>_xlfn.XLOOKUP(B92,'F3D 2013'!$B$3:$B$60,'F3D 2013'!$A$3:$A$60,"-")</f>
        <v>-</v>
      </c>
      <c r="M92" s="49" t="str">
        <f>_xlfn.XLOOKUP(B92,'F3D 2011'!$B$3:$B$60,'F3D 2011'!$A$3:$A$60,"-")</f>
        <v>-</v>
      </c>
      <c r="N92" s="49" t="str">
        <f>_xlfn.XLOOKUP(B92,'F3D 2009'!$B$3:$B$60,'F3D 2009'!$A$3:$A$60,"-")</f>
        <v>-</v>
      </c>
      <c r="O92" s="49" t="str">
        <f>_xlfn.XLOOKUP(B92,'F3D 2007'!$B$3:$B$60,'F3D 2007'!$A$3:$A$60,"-")</f>
        <v>-</v>
      </c>
      <c r="P92" s="49" t="str">
        <f>_xlfn.XLOOKUP(B92,'F3D 2005'!$B$3:$B$60,'F3D 2005'!$A$3:$A$60,"-")</f>
        <v>-</v>
      </c>
      <c r="Q92" s="49" t="str">
        <f>_xlfn.XLOOKUP(B92,'F3D 2003'!$B$3:$B$60,'F3D 2003'!$A$3:$A$60,"-")</f>
        <v>-</v>
      </c>
      <c r="R92" s="49" t="str">
        <f>_xlfn.XLOOKUP(B92,'F3D 2001'!$B$3:$B$60,'F3D 2001'!$A$3:$A$60,"-")</f>
        <v>-</v>
      </c>
      <c r="S92" s="49" t="str">
        <f>_xlfn.XLOOKUP(B92,'F3D 1999'!$B$3:$B$60,'F3D 1999'!$A$3:$A$60,"-")</f>
        <v>-</v>
      </c>
      <c r="T92" s="49" t="str">
        <f>_xlfn.XLOOKUP(B92,'F3D 1997'!$B$3:$B$56,'F3D 1997'!$A$3:$A$56,"-")</f>
        <v>-</v>
      </c>
      <c r="U92" s="49" t="str">
        <f>_xlfn.XLOOKUP(B92,'F3D 1995'!$B$3:$B$60,'F3D 1995'!$A$3:$A$60,"-")</f>
        <v>-</v>
      </c>
      <c r="V92" s="49" t="str">
        <f>_xlfn.XLOOKUP(B92,'F3D 1993'!$B$3:$B$60,'F3D 1993'!$A$3:$A$60,"-")</f>
        <v>-</v>
      </c>
      <c r="W92" s="49">
        <f>_xlfn.XLOOKUP(B92,'F3D 1991'!$B$3:$B$60,'F3D 1991'!$A$3:$A$60,"-")</f>
        <v>23</v>
      </c>
      <c r="X92" s="49" t="str">
        <f>_xlfn.XLOOKUP(B92,'F3D 1989'!$B$3:$B$60,'F3D 1989'!$A$3:$A$60,"-")</f>
        <v>-</v>
      </c>
      <c r="Y92" s="49">
        <f>_xlfn.XLOOKUP(B92,'F3D 1987'!$B$3:$B$60,'F3D 1987'!$A$3:$A$60,"-")</f>
        <v>20</v>
      </c>
      <c r="Z92" s="50">
        <f>_xlfn.XLOOKUP(B92,'F3D 1985'!$B$3:$B$60,'F3D 1985'!$A$3:$A$60,"-")</f>
        <v>12</v>
      </c>
    </row>
    <row r="93" spans="1:26" x14ac:dyDescent="0.3">
      <c r="A93" s="40">
        <f>A92+1</f>
        <v>91</v>
      </c>
      <c r="B93" s="41" t="s">
        <v>174</v>
      </c>
      <c r="C93" s="42" t="s">
        <v>31</v>
      </c>
      <c r="D93" s="85">
        <f>MIN(_xlfn.XLOOKUP(B93,'F3D 2025'!B:B,'F3D 2025'!E:E,200),_xlfn.XLOOKUP(B93,'F3D 2023'!B:B,'F3D 2023'!E:E,200),_xlfn.XLOOKUP(B93,'F3D 2022'!B:B,'F3D 2022'!E:E,200),_xlfn.XLOOKUP(B93,'F3D 2019'!B:B,'F3D 2019'!E:E,200),_xlfn.XLOOKUP(B93,'F3D 2017'!B:B,'F3D 2017'!E:E,200),_xlfn.XLOOKUP(B93,'F3D 2015'!B:B,'F3D 2015'!E:E,200),_xlfn.XLOOKUP(B93,'F3D 2013'!B:B,'F3D 2013'!E:E,200),_xlfn.XLOOKUP(B93,'F3D 2011'!B:B,'F3D 2011'!E:E,200),_xlfn.XLOOKUP(B93,'F3D 2009'!B:B,'F3D 2009'!E:E,200),_xlfn.XLOOKUP(B93,'F3D 2007'!B:B,'F3D 2007'!E:E,200),_xlfn.XLOOKUP(B93,'F3D 2005'!B:B,'F3D 2005'!E:E,200),_xlfn.XLOOKUP(B93,'F3D 2003'!B:B,'F3D 2003'!E:E,200),_xlfn.XLOOKUP(B93,'F3D 2001'!B:B,'F3D 2001'!E:E,200),_xlfn.XLOOKUP(B93,'F3D 1999'!B:B,'F3D 1999'!E:E,200),_xlfn.XLOOKUP(B93,'F3D 1997'!B:B,'F3D 1997'!E:E,200),_xlfn.XLOOKUP(B93,'F3D 1995'!B:B,'F3D 1995'!E:E,200),_xlfn.XLOOKUP(B93,'F3D 1993'!B:B,'F3D 1993'!E:E,200),_xlfn.XLOOKUP(B93,'F3D 1991'!B:B,'F3D 1991'!E:E,200),_xlfn.XLOOKUP(B93,'F3D 1989'!B:B,'F3D 1989'!E:E,200),_xlfn.XLOOKUP(B93,'F3D 1987'!B:B,'F3D 1987'!E:E,200),_xlfn.XLOOKUP(B93,'F3D 1985'!B:B,'F3D 1985'!E:E,200))</f>
        <v>59.53</v>
      </c>
      <c r="E93" s="82">
        <f>_xlfn.XLOOKUP(F93,AB:AB,AC:AC,0)+_xlfn.XLOOKUP(G93,AB:AB,AC:AC,0)+_xlfn.XLOOKUP(H93,AB:AB,AC:AC,0)+_xlfn.XLOOKUP(I93,AB:AB,AC:AC,0)+_xlfn.XLOOKUP(J93,AB:AB,AC:AC,0)+_xlfn.XLOOKUP(K93,AB:AB,AC:AC,0)+_xlfn.XLOOKUP(L93,AB:AB,AC:AC,0)+_xlfn.XLOOKUP(M93,AB:AB,AC:AC,0)+_xlfn.XLOOKUP(N93,AB:AB,AC:AC,0)+_xlfn.XLOOKUP(O93,AB:AB,AC:AC,0)+_xlfn.XLOOKUP(P93,AB:AB,AC:AC,0)+_xlfn.XLOOKUP(Q93,AB:AB,AC:AC,0)+_xlfn.XLOOKUP(R93,AB:AB,AC:AC,0)+_xlfn.XLOOKUP(S93,AB:AB,AC:AC,0)+_xlfn.XLOOKUP(T93,AB:AB,AC:AC,0)+_xlfn.XLOOKUP(U93,AB:AB,AC:AC,0)+_xlfn.XLOOKUP(V93,AB:AB,AC:AC,0)+_xlfn.XLOOKUP(W93,AB:AB,AC:AC,0)+_xlfn.XLOOKUP(X93,AB:AB,AC:AC,0)+_xlfn.XLOOKUP(Y93,AB:AB,AC:AC,0)+_xlfn.XLOOKUP(Z93,AB:AB,AC:AC,0)</f>
        <v>33.69188096803844</v>
      </c>
      <c r="F93" s="46" t="str">
        <f>_xlfn.XLOOKUP(B93,'F3D 2025'!$B$3:$B$60,'F3D 2025'!$A$3:$A$60,"-")</f>
        <v>-</v>
      </c>
      <c r="G93" s="49" t="str">
        <f>_xlfn.XLOOKUP(B93,'F3D 2023'!$B$3:$B$60,'F3D 2023'!$A$3:$A$60,"-")</f>
        <v>-</v>
      </c>
      <c r="H93" s="49" t="str">
        <f>_xlfn.XLOOKUP(B93,'F3D 2022'!$B$3:$B$60,'F3D 2022'!$A$3:$A$60,"-")</f>
        <v>-</v>
      </c>
      <c r="I93" s="49" t="str">
        <f>_xlfn.XLOOKUP(B93,'F3D 2019'!$B$3:$B$60,'F3D 2019'!$A$3:$A$60,"-")</f>
        <v>-</v>
      </c>
      <c r="J93" s="49" t="str">
        <f>_xlfn.XLOOKUP(B93,'F3D 2017'!$B$3:$B$60,'F3D 2017'!$A$3:$A$60,"-")</f>
        <v>-</v>
      </c>
      <c r="K93" s="49">
        <f>_xlfn.XLOOKUP(B93,'F3D 2015'!$B$3:$B$60,'F3D 2015'!$A$3:$A$60,"-")</f>
        <v>48</v>
      </c>
      <c r="L93" s="49">
        <f>_xlfn.XLOOKUP(B93,'F3D 2013'!$B$3:$B$60,'F3D 2013'!$A$3:$A$60,"-")</f>
        <v>9</v>
      </c>
      <c r="M93" s="49" t="str">
        <f>_xlfn.XLOOKUP(B93,'F3D 2011'!$B$3:$B$60,'F3D 2011'!$A$3:$A$60,"-")</f>
        <v>-</v>
      </c>
      <c r="N93" s="49" t="str">
        <f>_xlfn.XLOOKUP(B93,'F3D 2009'!$B$3:$B$60,'F3D 2009'!$A$3:$A$60,"-")</f>
        <v>-</v>
      </c>
      <c r="O93" s="49" t="str">
        <f>_xlfn.XLOOKUP(B93,'F3D 2007'!$B$3:$B$60,'F3D 2007'!$A$3:$A$60,"-")</f>
        <v>-</v>
      </c>
      <c r="P93" s="49" t="str">
        <f>_xlfn.XLOOKUP(B93,'F3D 2005'!$B$3:$B$60,'F3D 2005'!$A$3:$A$60,"-")</f>
        <v>-</v>
      </c>
      <c r="Q93" s="49" t="str">
        <f>_xlfn.XLOOKUP(B93,'F3D 2003'!$B$3:$B$60,'F3D 2003'!$A$3:$A$60,"-")</f>
        <v>-</v>
      </c>
      <c r="R93" s="49" t="str">
        <f>_xlfn.XLOOKUP(B93,'F3D 2001'!$B$3:$B$60,'F3D 2001'!$A$3:$A$60,"-")</f>
        <v>-</v>
      </c>
      <c r="S93" s="49" t="str">
        <f>_xlfn.XLOOKUP(B93,'F3D 1999'!$B$3:$B$60,'F3D 1999'!$A$3:$A$60,"-")</f>
        <v>-</v>
      </c>
      <c r="T93" s="49" t="str">
        <f>_xlfn.XLOOKUP(B93,'F3D 1997'!$B$3:$B$56,'F3D 1997'!$A$3:$A$56,"-")</f>
        <v>-</v>
      </c>
      <c r="U93" s="49" t="str">
        <f>_xlfn.XLOOKUP(B93,'F3D 1995'!$B$3:$B$60,'F3D 1995'!$A$3:$A$60,"-")</f>
        <v>-</v>
      </c>
      <c r="V93" s="49" t="str">
        <f>_xlfn.XLOOKUP(B93,'F3D 1993'!$B$3:$B$60,'F3D 1993'!$A$3:$A$60,"-")</f>
        <v>-</v>
      </c>
      <c r="W93" s="49" t="str">
        <f>_xlfn.XLOOKUP(B93,'F3D 1991'!$B$3:$B$60,'F3D 1991'!$A$3:$A$60,"-")</f>
        <v>-</v>
      </c>
      <c r="X93" s="49" t="str">
        <f>_xlfn.XLOOKUP(B93,'F3D 1989'!$B$3:$B$60,'F3D 1989'!$A$3:$A$60,"-")</f>
        <v>-</v>
      </c>
      <c r="Y93" s="49" t="str">
        <f>_xlfn.XLOOKUP(B93,'F3D 1987'!$B$3:$B$60,'F3D 1987'!$A$3:$A$60,"-")</f>
        <v>-</v>
      </c>
      <c r="Z93" s="50" t="str">
        <f>_xlfn.XLOOKUP(B93,'F3D 1985'!$B$3:$B$60,'F3D 1985'!$A$3:$A$60,"-")</f>
        <v>-</v>
      </c>
    </row>
    <row r="94" spans="1:26" x14ac:dyDescent="0.3">
      <c r="A94" s="40">
        <f>A93+1</f>
        <v>92</v>
      </c>
      <c r="B94" s="41" t="s">
        <v>251</v>
      </c>
      <c r="C94" s="42" t="s">
        <v>402</v>
      </c>
      <c r="D94" s="85">
        <f>MIN(_xlfn.XLOOKUP(B94,'F3D 2025'!B:B,'F3D 2025'!E:E,200),_xlfn.XLOOKUP(B94,'F3D 2023'!B:B,'F3D 2023'!E:E,200),_xlfn.XLOOKUP(B94,'F3D 2022'!B:B,'F3D 2022'!E:E,200),_xlfn.XLOOKUP(B94,'F3D 2019'!B:B,'F3D 2019'!E:E,200),_xlfn.XLOOKUP(B94,'F3D 2017'!B:B,'F3D 2017'!E:E,200),_xlfn.XLOOKUP(B94,'F3D 2015'!B:B,'F3D 2015'!E:E,200),_xlfn.XLOOKUP(B94,'F3D 2013'!B:B,'F3D 2013'!E:E,200),_xlfn.XLOOKUP(B94,'F3D 2011'!B:B,'F3D 2011'!E:E,200),_xlfn.XLOOKUP(B94,'F3D 2009'!B:B,'F3D 2009'!E:E,200),_xlfn.XLOOKUP(B94,'F3D 2007'!B:B,'F3D 2007'!E:E,200),_xlfn.XLOOKUP(B94,'F3D 2005'!B:B,'F3D 2005'!E:E,200),_xlfn.XLOOKUP(B94,'F3D 2003'!B:B,'F3D 2003'!E:E,200),_xlfn.XLOOKUP(B94,'F3D 2001'!B:B,'F3D 2001'!E:E,200),_xlfn.XLOOKUP(B94,'F3D 1999'!B:B,'F3D 1999'!E:E,200),_xlfn.XLOOKUP(B94,'F3D 1997'!B:B,'F3D 1997'!E:E,200),_xlfn.XLOOKUP(B94,'F3D 1995'!B:B,'F3D 1995'!E:E,200),_xlfn.XLOOKUP(B94,'F3D 1993'!B:B,'F3D 1993'!E:E,200),_xlfn.XLOOKUP(B94,'F3D 1991'!B:B,'F3D 1991'!E:E,200),_xlfn.XLOOKUP(B94,'F3D 1989'!B:B,'F3D 1989'!E:E,200),_xlfn.XLOOKUP(B94,'F3D 1987'!B:B,'F3D 1987'!E:E,200),_xlfn.XLOOKUP(B94,'F3D 1985'!B:B,'F3D 1985'!E:E,200))</f>
        <v>74.8</v>
      </c>
      <c r="E94" s="82">
        <f>_xlfn.XLOOKUP(F94,AB:AB,AC:AC,0)+_xlfn.XLOOKUP(G94,AB:AB,AC:AC,0)+_xlfn.XLOOKUP(H94,AB:AB,AC:AC,0)+_xlfn.XLOOKUP(I94,AB:AB,AC:AC,0)+_xlfn.XLOOKUP(J94,AB:AB,AC:AC,0)+_xlfn.XLOOKUP(K94,AB:AB,AC:AC,0)+_xlfn.XLOOKUP(L94,AB:AB,AC:AC,0)+_xlfn.XLOOKUP(M94,AB:AB,AC:AC,0)+_xlfn.XLOOKUP(N94,AB:AB,AC:AC,0)+_xlfn.XLOOKUP(O94,AB:AB,AC:AC,0)+_xlfn.XLOOKUP(P94,AB:AB,AC:AC,0)+_xlfn.XLOOKUP(Q94,AB:AB,AC:AC,0)+_xlfn.XLOOKUP(R94,AB:AB,AC:AC,0)+_xlfn.XLOOKUP(S94,AB:AB,AC:AC,0)+_xlfn.XLOOKUP(T94,AB:AB,AC:AC,0)+_xlfn.XLOOKUP(U94,AB:AB,AC:AC,0)+_xlfn.XLOOKUP(V94,AB:AB,AC:AC,0)+_xlfn.XLOOKUP(W94,AB:AB,AC:AC,0)+_xlfn.XLOOKUP(X94,AB:AB,AC:AC,0)+_xlfn.XLOOKUP(Y94,AB:AB,AC:AC,0)+_xlfn.XLOOKUP(Z94,AB:AB,AC:AC,0)</f>
        <v>32.571749175073073</v>
      </c>
      <c r="F94" s="46" t="str">
        <f>_xlfn.XLOOKUP(B94,'F3D 2025'!$B$3:$B$60,'F3D 2025'!$A$3:$A$60,"-")</f>
        <v>-</v>
      </c>
      <c r="G94" s="49" t="str">
        <f>_xlfn.XLOOKUP(B94,'F3D 2023'!$B$3:$B$60,'F3D 2023'!$A$3:$A$60,"-")</f>
        <v>-</v>
      </c>
      <c r="H94" s="49" t="str">
        <f>_xlfn.XLOOKUP(B94,'F3D 2022'!$B$3:$B$60,'F3D 2022'!$A$3:$A$60,"-")</f>
        <v>-</v>
      </c>
      <c r="I94" s="49" t="str">
        <f>_xlfn.XLOOKUP(B94,'F3D 2019'!$B$3:$B$60,'F3D 2019'!$A$3:$A$60,"-")</f>
        <v>-</v>
      </c>
      <c r="J94" s="49" t="str">
        <f>_xlfn.XLOOKUP(B94,'F3D 2017'!$B$3:$B$60,'F3D 2017'!$A$3:$A$60,"-")</f>
        <v>-</v>
      </c>
      <c r="K94" s="49" t="str">
        <f>_xlfn.XLOOKUP(B94,'F3D 2015'!$B$3:$B$60,'F3D 2015'!$A$3:$A$60,"-")</f>
        <v>-</v>
      </c>
      <c r="L94" s="49" t="str">
        <f>_xlfn.XLOOKUP(B94,'F3D 2013'!$B$3:$B$60,'F3D 2013'!$A$3:$A$60,"-")</f>
        <v>-</v>
      </c>
      <c r="M94" s="49" t="str">
        <f>_xlfn.XLOOKUP(B94,'F3D 2011'!$B$3:$B$60,'F3D 2011'!$A$3:$A$60,"-")</f>
        <v>-</v>
      </c>
      <c r="N94" s="49" t="str">
        <f>_xlfn.XLOOKUP(B94,'F3D 2009'!$B$3:$B$60,'F3D 2009'!$A$3:$A$60,"-")</f>
        <v>-</v>
      </c>
      <c r="O94" s="49" t="str">
        <f>_xlfn.XLOOKUP(B94,'F3D 2007'!$B$3:$B$60,'F3D 2007'!$A$3:$A$60,"-")</f>
        <v>-</v>
      </c>
      <c r="P94" s="49" t="str">
        <f>_xlfn.XLOOKUP(B94,'F3D 2005'!$B$3:$B$60,'F3D 2005'!$A$3:$A$60,"-")</f>
        <v>-</v>
      </c>
      <c r="Q94" s="49" t="str">
        <f>_xlfn.XLOOKUP(B94,'F3D 2003'!$B$3:$B$60,'F3D 2003'!$A$3:$A$60,"-")</f>
        <v>-</v>
      </c>
      <c r="R94" s="49" t="str">
        <f>_xlfn.XLOOKUP(B94,'F3D 2001'!$B$3:$B$60,'F3D 2001'!$A$3:$A$60,"-")</f>
        <v>-</v>
      </c>
      <c r="S94" s="49" t="str">
        <f>_xlfn.XLOOKUP(B94,'F3D 1999'!$B$3:$B$60,'F3D 1999'!$A$3:$A$60,"-")</f>
        <v>-</v>
      </c>
      <c r="T94" s="49" t="str">
        <f>_xlfn.XLOOKUP(B94,'F3D 1997'!$B$3:$B$56,'F3D 1997'!$A$3:$A$56,"-")</f>
        <v>-</v>
      </c>
      <c r="U94" s="49" t="str">
        <f>_xlfn.XLOOKUP(B94,'F3D 1995'!$B$3:$B$60,'F3D 1995'!$A$3:$A$60,"-")</f>
        <v>-</v>
      </c>
      <c r="V94" s="49">
        <f>_xlfn.XLOOKUP(B94,'F3D 1993'!$B$3:$B$60,'F3D 1993'!$A$3:$A$60,"-")</f>
        <v>9</v>
      </c>
      <c r="W94" s="49" t="str">
        <f>_xlfn.XLOOKUP(B94,'F3D 1991'!$B$3:$B$60,'F3D 1991'!$A$3:$A$60,"-")</f>
        <v>-</v>
      </c>
      <c r="X94" s="49" t="str">
        <f>_xlfn.XLOOKUP(B94,'F3D 1989'!$B$3:$B$60,'F3D 1989'!$A$3:$A$60,"-")</f>
        <v>-</v>
      </c>
      <c r="Y94" s="49" t="str">
        <f>_xlfn.XLOOKUP(B94,'F3D 1987'!$B$3:$B$60,'F3D 1987'!$A$3:$A$60,"-")</f>
        <v>-</v>
      </c>
      <c r="Z94" s="50" t="str">
        <f>_xlfn.XLOOKUP(B94,'F3D 1985'!$B$3:$B$60,'F3D 1985'!$A$3:$A$60,"-")</f>
        <v>-</v>
      </c>
    </row>
    <row r="95" spans="1:26" x14ac:dyDescent="0.3">
      <c r="A95" s="40">
        <f>A94+1</f>
        <v>93</v>
      </c>
      <c r="B95" s="41" t="s">
        <v>139</v>
      </c>
      <c r="C95" s="42" t="s">
        <v>145</v>
      </c>
      <c r="D95" s="85">
        <f>MIN(_xlfn.XLOOKUP(B95,'F3D 2025'!B:B,'F3D 2025'!E:E,200),_xlfn.XLOOKUP(B95,'F3D 2023'!B:B,'F3D 2023'!E:E,200),_xlfn.XLOOKUP(B95,'F3D 2022'!B:B,'F3D 2022'!E:E,200),_xlfn.XLOOKUP(B95,'F3D 2019'!B:B,'F3D 2019'!E:E,200),_xlfn.XLOOKUP(B95,'F3D 2017'!B:B,'F3D 2017'!E:E,200),_xlfn.XLOOKUP(B95,'F3D 2015'!B:B,'F3D 2015'!E:E,200),_xlfn.XLOOKUP(B95,'F3D 2013'!B:B,'F3D 2013'!E:E,200),_xlfn.XLOOKUP(B95,'F3D 2011'!B:B,'F3D 2011'!E:E,200),_xlfn.XLOOKUP(B95,'F3D 2009'!B:B,'F3D 2009'!E:E,200),_xlfn.XLOOKUP(B95,'F3D 2007'!B:B,'F3D 2007'!E:E,200),_xlfn.XLOOKUP(B95,'F3D 2005'!B:B,'F3D 2005'!E:E,200),_xlfn.XLOOKUP(B95,'F3D 2003'!B:B,'F3D 2003'!E:E,200),_xlfn.XLOOKUP(B95,'F3D 2001'!B:B,'F3D 2001'!E:E,200),_xlfn.XLOOKUP(B95,'F3D 1999'!B:B,'F3D 1999'!E:E,200),_xlfn.XLOOKUP(B95,'F3D 1997'!B:B,'F3D 1997'!E:E,200),_xlfn.XLOOKUP(B95,'F3D 1995'!B:B,'F3D 1995'!E:E,200),_xlfn.XLOOKUP(B95,'F3D 1993'!B:B,'F3D 1993'!E:E,200),_xlfn.XLOOKUP(B95,'F3D 1991'!B:B,'F3D 1991'!E:E,200),_xlfn.XLOOKUP(B95,'F3D 1989'!B:B,'F3D 1989'!E:E,200),_xlfn.XLOOKUP(B95,'F3D 1987'!B:B,'F3D 1987'!E:E,200),_xlfn.XLOOKUP(B95,'F3D 1985'!B:B,'F3D 1985'!E:E,200))</f>
        <v>59.27</v>
      </c>
      <c r="E95" s="82">
        <f>_xlfn.XLOOKUP(F95,AB:AB,AC:AC,0)+_xlfn.XLOOKUP(G95,AB:AB,AC:AC,0)+_xlfn.XLOOKUP(H95,AB:AB,AC:AC,0)+_xlfn.XLOOKUP(I95,AB:AB,AC:AC,0)+_xlfn.XLOOKUP(J95,AB:AB,AC:AC,0)+_xlfn.XLOOKUP(K95,AB:AB,AC:AC,0)+_xlfn.XLOOKUP(L95,AB:AB,AC:AC,0)+_xlfn.XLOOKUP(M95,AB:AB,AC:AC,0)+_xlfn.XLOOKUP(N95,AB:AB,AC:AC,0)+_xlfn.XLOOKUP(O95,AB:AB,AC:AC,0)+_xlfn.XLOOKUP(P95,AB:AB,AC:AC,0)+_xlfn.XLOOKUP(Q95,AB:AB,AC:AC,0)+_xlfn.XLOOKUP(R95,AB:AB,AC:AC,0)+_xlfn.XLOOKUP(S95,AB:AB,AC:AC,0)+_xlfn.XLOOKUP(T95,AB:AB,AC:AC,0)+_xlfn.XLOOKUP(U95,AB:AB,AC:AC,0)+_xlfn.XLOOKUP(V95,AB:AB,AC:AC,0)+_xlfn.XLOOKUP(W95,AB:AB,AC:AC,0)+_xlfn.XLOOKUP(X95,AB:AB,AC:AC,0)+_xlfn.XLOOKUP(Y95,AB:AB,AC:AC,0)+_xlfn.XLOOKUP(Z95,AB:AB,AC:AC,0)</f>
        <v>31.867101148764398</v>
      </c>
      <c r="F95" s="46" t="str">
        <f>_xlfn.XLOOKUP(B95,'F3D 2025'!$B$3:$B$60,'F3D 2025'!$A$3:$A$60,"-")</f>
        <v>-</v>
      </c>
      <c r="G95" s="49" t="str">
        <f>_xlfn.XLOOKUP(B95,'F3D 2023'!$B$3:$B$60,'F3D 2023'!$A$3:$A$60,"-")</f>
        <v>-</v>
      </c>
      <c r="H95" s="49" t="str">
        <f>_xlfn.XLOOKUP(B95,'F3D 2022'!$B$3:$B$60,'F3D 2022'!$A$3:$A$60,"-")</f>
        <v>-</v>
      </c>
      <c r="I95" s="49">
        <f>_xlfn.XLOOKUP(B95,'F3D 2019'!$B$3:$B$60,'F3D 2019'!$A$3:$A$60,"-")</f>
        <v>22</v>
      </c>
      <c r="J95" s="49" t="str">
        <f>_xlfn.XLOOKUP(B95,'F3D 2017'!$B$3:$B$60,'F3D 2017'!$A$3:$A$60,"-")</f>
        <v>-</v>
      </c>
      <c r="K95" s="49" t="str">
        <f>_xlfn.XLOOKUP(B95,'F3D 2015'!$B$3:$B$60,'F3D 2015'!$A$3:$A$60,"-")</f>
        <v>-</v>
      </c>
      <c r="L95" s="49" t="str">
        <f>_xlfn.XLOOKUP(B95,'F3D 2013'!$B$3:$B$60,'F3D 2013'!$A$3:$A$60,"-")</f>
        <v>-</v>
      </c>
      <c r="M95" s="49">
        <f>_xlfn.XLOOKUP(B95,'F3D 2011'!$B$3:$B$60,'F3D 2011'!$A$3:$A$60,"-")</f>
        <v>44</v>
      </c>
      <c r="N95" s="49" t="str">
        <f>_xlfn.XLOOKUP(B95,'F3D 2009'!$B$3:$B$60,'F3D 2009'!$A$3:$A$60,"-")</f>
        <v>-</v>
      </c>
      <c r="O95" s="49" t="str">
        <f>_xlfn.XLOOKUP(B95,'F3D 2007'!$B$3:$B$60,'F3D 2007'!$A$3:$A$60,"-")</f>
        <v>-</v>
      </c>
      <c r="P95" s="49" t="str">
        <f>_xlfn.XLOOKUP(B95,'F3D 2005'!$B$3:$B$60,'F3D 2005'!$A$3:$A$60,"-")</f>
        <v>-</v>
      </c>
      <c r="Q95" s="49" t="str">
        <f>_xlfn.XLOOKUP(B95,'F3D 2003'!$B$3:$B$60,'F3D 2003'!$A$3:$A$60,"-")</f>
        <v>-</v>
      </c>
      <c r="R95" s="49" t="str">
        <f>_xlfn.XLOOKUP(B95,'F3D 2001'!$B$3:$B$60,'F3D 2001'!$A$3:$A$60,"-")</f>
        <v>-</v>
      </c>
      <c r="S95" s="49" t="str">
        <f>_xlfn.XLOOKUP(B95,'F3D 1999'!$B$3:$B$60,'F3D 1999'!$A$3:$A$60,"-")</f>
        <v>-</v>
      </c>
      <c r="T95" s="49" t="str">
        <f>_xlfn.XLOOKUP(B95,'F3D 1997'!$B$3:$B$56,'F3D 1997'!$A$3:$A$56,"-")</f>
        <v>-</v>
      </c>
      <c r="U95" s="49" t="str">
        <f>_xlfn.XLOOKUP(B95,'F3D 1995'!$B$3:$B$60,'F3D 1995'!$A$3:$A$60,"-")</f>
        <v>-</v>
      </c>
      <c r="V95" s="49" t="str">
        <f>_xlfn.XLOOKUP(B95,'F3D 1993'!$B$3:$B$60,'F3D 1993'!$A$3:$A$60,"-")</f>
        <v>-</v>
      </c>
      <c r="W95" s="49">
        <f>_xlfn.XLOOKUP(B95,'F3D 1991'!$B$3:$B$60,'F3D 1991'!$A$3:$A$60,"-")</f>
        <v>11</v>
      </c>
      <c r="X95" s="49" t="str">
        <f>_xlfn.XLOOKUP(B95,'F3D 1989'!$B$3:$B$60,'F3D 1989'!$A$3:$A$60,"-")</f>
        <v>-</v>
      </c>
      <c r="Y95" s="49" t="str">
        <f>_xlfn.XLOOKUP(B95,'F3D 1987'!$B$3:$B$60,'F3D 1987'!$A$3:$A$60,"-")</f>
        <v>-</v>
      </c>
      <c r="Z95" s="50" t="str">
        <f>_xlfn.XLOOKUP(B95,'F3D 1985'!$B$3:$B$60,'F3D 1985'!$A$3:$A$60,"-")</f>
        <v>-</v>
      </c>
    </row>
    <row r="96" spans="1:26" x14ac:dyDescent="0.3">
      <c r="A96" s="40">
        <f>A95+1</f>
        <v>94</v>
      </c>
      <c r="B96" s="41" t="s">
        <v>282</v>
      </c>
      <c r="C96" s="42" t="s">
        <v>11</v>
      </c>
      <c r="D96" s="85">
        <f>MIN(_xlfn.XLOOKUP(B96,'F3D 2025'!B:B,'F3D 2025'!E:E,200),_xlfn.XLOOKUP(B96,'F3D 2023'!B:B,'F3D 2023'!E:E,200),_xlfn.XLOOKUP(B96,'F3D 2022'!B:B,'F3D 2022'!E:E,200),_xlfn.XLOOKUP(B96,'F3D 2019'!B:B,'F3D 2019'!E:E,200),_xlfn.XLOOKUP(B96,'F3D 2017'!B:B,'F3D 2017'!E:E,200),_xlfn.XLOOKUP(B96,'F3D 2015'!B:B,'F3D 2015'!E:E,200),_xlfn.XLOOKUP(B96,'F3D 2013'!B:B,'F3D 2013'!E:E,200),_xlfn.XLOOKUP(B96,'F3D 2011'!B:B,'F3D 2011'!E:E,200),_xlfn.XLOOKUP(B96,'F3D 2009'!B:B,'F3D 2009'!E:E,200),_xlfn.XLOOKUP(B96,'F3D 2007'!B:B,'F3D 2007'!E:E,200),_xlfn.XLOOKUP(B96,'F3D 2005'!B:B,'F3D 2005'!E:E,200),_xlfn.XLOOKUP(B96,'F3D 2003'!B:B,'F3D 2003'!E:E,200),_xlfn.XLOOKUP(B96,'F3D 2001'!B:B,'F3D 2001'!E:E,200),_xlfn.XLOOKUP(B96,'F3D 1999'!B:B,'F3D 1999'!E:E,200),_xlfn.XLOOKUP(B96,'F3D 1997'!B:B,'F3D 1997'!E:E,200),_xlfn.XLOOKUP(B96,'F3D 1995'!B:B,'F3D 1995'!E:E,200),_xlfn.XLOOKUP(B96,'F3D 1993'!B:B,'F3D 1993'!E:E,200),_xlfn.XLOOKUP(B96,'F3D 1991'!B:B,'F3D 1991'!E:E,200),_xlfn.XLOOKUP(B96,'F3D 1989'!B:B,'F3D 1989'!E:E,200),_xlfn.XLOOKUP(B96,'F3D 1987'!B:B,'F3D 1987'!E:E,200),_xlfn.XLOOKUP(B96,'F3D 1985'!B:B,'F3D 1985'!E:E,200))</f>
        <v>57.63</v>
      </c>
      <c r="E96" s="82">
        <f>_xlfn.XLOOKUP(F96,AB:AB,AC:AC,0)+_xlfn.XLOOKUP(G96,AB:AB,AC:AC,0)+_xlfn.XLOOKUP(H96,AB:AB,AC:AC,0)+_xlfn.XLOOKUP(I96,AB:AB,AC:AC,0)+_xlfn.XLOOKUP(J96,AB:AB,AC:AC,0)+_xlfn.XLOOKUP(K96,AB:AB,AC:AC,0)+_xlfn.XLOOKUP(L96,AB:AB,AC:AC,0)+_xlfn.XLOOKUP(M96,AB:AB,AC:AC,0)+_xlfn.XLOOKUP(N96,AB:AB,AC:AC,0)+_xlfn.XLOOKUP(O96,AB:AB,AC:AC,0)+_xlfn.XLOOKUP(P96,AB:AB,AC:AC,0)+_xlfn.XLOOKUP(Q96,AB:AB,AC:AC,0)+_xlfn.XLOOKUP(R96,AB:AB,AC:AC,0)+_xlfn.XLOOKUP(S96,AB:AB,AC:AC,0)+_xlfn.XLOOKUP(T96,AB:AB,AC:AC,0)+_xlfn.XLOOKUP(U96,AB:AB,AC:AC,0)+_xlfn.XLOOKUP(V96,AB:AB,AC:AC,0)+_xlfn.XLOOKUP(W96,AB:AB,AC:AC,0)+_xlfn.XLOOKUP(X96,AB:AB,AC:AC,0)+_xlfn.XLOOKUP(Y96,AB:AB,AC:AC,0)+_xlfn.XLOOKUP(Z96,AB:AB,AC:AC,0)</f>
        <v>31.460551324564012</v>
      </c>
      <c r="F96" s="46" t="str">
        <f>_xlfn.XLOOKUP(B96,'F3D 2025'!$B$3:$B$60,'F3D 2025'!$A$3:$A$60,"-")</f>
        <v>-</v>
      </c>
      <c r="G96" s="49" t="str">
        <f>_xlfn.XLOOKUP(B96,'F3D 2023'!$B$3:$B$60,'F3D 2023'!$A$3:$A$60,"-")</f>
        <v>-</v>
      </c>
      <c r="H96" s="49" t="str">
        <f>_xlfn.XLOOKUP(B96,'F3D 2022'!$B$3:$B$60,'F3D 2022'!$A$3:$A$60,"-")</f>
        <v>-</v>
      </c>
      <c r="I96" s="49" t="str">
        <f>_xlfn.XLOOKUP(B96,'F3D 2019'!$B$3:$B$60,'F3D 2019'!$A$3:$A$60,"-")</f>
        <v>-</v>
      </c>
      <c r="J96" s="49">
        <f>_xlfn.XLOOKUP(B96,'F3D 2017'!$B$3:$B$60,'F3D 2017'!$A$3:$A$60,"-")</f>
        <v>10</v>
      </c>
      <c r="K96" s="49" t="str">
        <f>_xlfn.XLOOKUP(B96,'F3D 2015'!$B$3:$B$60,'F3D 2015'!$A$3:$A$60,"-")</f>
        <v>-</v>
      </c>
      <c r="L96" s="49">
        <f>_xlfn.XLOOKUP(B96,'F3D 2013'!$B$3:$B$60,'F3D 2013'!$A$3:$A$60,"-")</f>
        <v>28</v>
      </c>
      <c r="M96" s="49" t="str">
        <f>_xlfn.XLOOKUP(B96,'F3D 2011'!$B$3:$B$60,'F3D 2011'!$A$3:$A$60,"-")</f>
        <v>-</v>
      </c>
      <c r="N96" s="49" t="str">
        <f>_xlfn.XLOOKUP(B96,'F3D 2009'!$B$3:$B$60,'F3D 2009'!$A$3:$A$60,"-")</f>
        <v>-</v>
      </c>
      <c r="O96" s="49" t="str">
        <f>_xlfn.XLOOKUP(B96,'F3D 2007'!$B$3:$B$60,'F3D 2007'!$A$3:$A$60,"-")</f>
        <v>-</v>
      </c>
      <c r="P96" s="49" t="str">
        <f>_xlfn.XLOOKUP(B96,'F3D 2005'!$B$3:$B$60,'F3D 2005'!$A$3:$A$60,"-")</f>
        <v>-</v>
      </c>
      <c r="Q96" s="49" t="str">
        <f>_xlfn.XLOOKUP(B96,'F3D 2003'!$B$3:$B$60,'F3D 2003'!$A$3:$A$60,"-")</f>
        <v>-</v>
      </c>
      <c r="R96" s="49" t="str">
        <f>_xlfn.XLOOKUP(B96,'F3D 2001'!$B$3:$B$60,'F3D 2001'!$A$3:$A$60,"-")</f>
        <v>-</v>
      </c>
      <c r="S96" s="49" t="str">
        <f>_xlfn.XLOOKUP(B96,'F3D 1999'!$B$3:$B$60,'F3D 1999'!$A$3:$A$60,"-")</f>
        <v>-</v>
      </c>
      <c r="T96" s="49" t="str">
        <f>_xlfn.XLOOKUP(B96,'F3D 1997'!$B$3:$B$56,'F3D 1997'!$A$3:$A$56,"-")</f>
        <v>-</v>
      </c>
      <c r="U96" s="49" t="str">
        <f>_xlfn.XLOOKUP(B96,'F3D 1995'!$B$3:$B$60,'F3D 1995'!$A$3:$A$60,"-")</f>
        <v>-</v>
      </c>
      <c r="V96" s="49" t="str">
        <f>_xlfn.XLOOKUP(B96,'F3D 1993'!$B$3:$B$60,'F3D 1993'!$A$3:$A$60,"-")</f>
        <v>-</v>
      </c>
      <c r="W96" s="49" t="str">
        <f>_xlfn.XLOOKUP(B96,'F3D 1991'!$B$3:$B$60,'F3D 1991'!$A$3:$A$60,"-")</f>
        <v>-</v>
      </c>
      <c r="X96" s="49" t="str">
        <f>_xlfn.XLOOKUP(B96,'F3D 1989'!$B$3:$B$60,'F3D 1989'!$A$3:$A$60,"-")</f>
        <v>-</v>
      </c>
      <c r="Y96" s="49" t="str">
        <f>_xlfn.XLOOKUP(B96,'F3D 1987'!$B$3:$B$60,'F3D 1987'!$A$3:$A$60,"-")</f>
        <v>-</v>
      </c>
      <c r="Z96" s="50" t="str">
        <f>_xlfn.XLOOKUP(B96,'F3D 1985'!$B$3:$B$60,'F3D 1985'!$A$3:$A$60,"-")</f>
        <v>-</v>
      </c>
    </row>
    <row r="97" spans="1:26" x14ac:dyDescent="0.3">
      <c r="A97" s="40">
        <f>A96+1</f>
        <v>95</v>
      </c>
      <c r="B97" s="41" t="s">
        <v>158</v>
      </c>
      <c r="C97" s="42" t="s">
        <v>33</v>
      </c>
      <c r="D97" s="85">
        <f>MIN(_xlfn.XLOOKUP(B97,'F3D 2025'!B:B,'F3D 2025'!E:E,200),_xlfn.XLOOKUP(B97,'F3D 2023'!B:B,'F3D 2023'!E:E,200),_xlfn.XLOOKUP(B97,'F3D 2022'!B:B,'F3D 2022'!E:E,200),_xlfn.XLOOKUP(B97,'F3D 2019'!B:B,'F3D 2019'!E:E,200),_xlfn.XLOOKUP(B97,'F3D 2017'!B:B,'F3D 2017'!E:E,200),_xlfn.XLOOKUP(B97,'F3D 2015'!B:B,'F3D 2015'!E:E,200),_xlfn.XLOOKUP(B97,'F3D 2013'!B:B,'F3D 2013'!E:E,200),_xlfn.XLOOKUP(B97,'F3D 2011'!B:B,'F3D 2011'!E:E,200),_xlfn.XLOOKUP(B97,'F3D 2009'!B:B,'F3D 2009'!E:E,200),_xlfn.XLOOKUP(B97,'F3D 2007'!B:B,'F3D 2007'!E:E,200),_xlfn.XLOOKUP(B97,'F3D 2005'!B:B,'F3D 2005'!E:E,200),_xlfn.XLOOKUP(B97,'F3D 2003'!B:B,'F3D 2003'!E:E,200),_xlfn.XLOOKUP(B97,'F3D 2001'!B:B,'F3D 2001'!E:E,200),_xlfn.XLOOKUP(B97,'F3D 1999'!B:B,'F3D 1999'!E:E,200),_xlfn.XLOOKUP(B97,'F3D 1997'!B:B,'F3D 1997'!E:E,200),_xlfn.XLOOKUP(B97,'F3D 1995'!B:B,'F3D 1995'!E:E,200),_xlfn.XLOOKUP(B97,'F3D 1993'!B:B,'F3D 1993'!E:E,200),_xlfn.XLOOKUP(B97,'F3D 1991'!B:B,'F3D 1991'!E:E,200),_xlfn.XLOOKUP(B97,'F3D 1989'!B:B,'F3D 1989'!E:E,200),_xlfn.XLOOKUP(B97,'F3D 1987'!B:B,'F3D 1987'!E:E,200),_xlfn.XLOOKUP(B97,'F3D 1985'!B:B,'F3D 1985'!E:E,200))</f>
        <v>60.85</v>
      </c>
      <c r="E97" s="82">
        <f>_xlfn.XLOOKUP(F97,AB:AB,AC:AC,0)+_xlfn.XLOOKUP(G97,AB:AB,AC:AC,0)+_xlfn.XLOOKUP(H97,AB:AB,AC:AC,0)+_xlfn.XLOOKUP(I97,AB:AB,AC:AC,0)+_xlfn.XLOOKUP(J97,AB:AB,AC:AC,0)+_xlfn.XLOOKUP(K97,AB:AB,AC:AC,0)+_xlfn.XLOOKUP(L97,AB:AB,AC:AC,0)+_xlfn.XLOOKUP(M97,AB:AB,AC:AC,0)+_xlfn.XLOOKUP(N97,AB:AB,AC:AC,0)+_xlfn.XLOOKUP(O97,AB:AB,AC:AC,0)+_xlfn.XLOOKUP(P97,AB:AB,AC:AC,0)+_xlfn.XLOOKUP(Q97,AB:AB,AC:AC,0)+_xlfn.XLOOKUP(R97,AB:AB,AC:AC,0)+_xlfn.XLOOKUP(S97,AB:AB,AC:AC,0)+_xlfn.XLOOKUP(T97,AB:AB,AC:AC,0)+_xlfn.XLOOKUP(U97,AB:AB,AC:AC,0)+_xlfn.XLOOKUP(V97,AB:AB,AC:AC,0)+_xlfn.XLOOKUP(W97,AB:AB,AC:AC,0)+_xlfn.XLOOKUP(X97,AB:AB,AC:AC,0)+_xlfn.XLOOKUP(Y97,AB:AB,AC:AC,0)+_xlfn.XLOOKUP(Z97,AB:AB,AC:AC,0)</f>
        <v>29.944020759058432</v>
      </c>
      <c r="F97" s="46">
        <f>_xlfn.XLOOKUP(B97,'F3D 2025'!$B$3:$B$60,'F3D 2025'!$A$3:$A$60,"-")</f>
        <v>22</v>
      </c>
      <c r="G97" s="49" t="str">
        <f>_xlfn.XLOOKUP(B97,'F3D 2023'!$B$3:$B$60,'F3D 2023'!$A$3:$A$60,"-")</f>
        <v>-</v>
      </c>
      <c r="H97" s="49" t="str">
        <f>_xlfn.XLOOKUP(B97,'F3D 2022'!$B$3:$B$60,'F3D 2022'!$A$3:$A$60,"-")</f>
        <v>-</v>
      </c>
      <c r="I97" s="49" t="str">
        <f>_xlfn.XLOOKUP(B97,'F3D 2019'!$B$3:$B$60,'F3D 2019'!$A$3:$A$60,"-")</f>
        <v>-</v>
      </c>
      <c r="J97" s="49">
        <f>_xlfn.XLOOKUP(B97,'F3D 2017'!$B$3:$B$60,'F3D 2017'!$A$3:$A$60,"-")</f>
        <v>38</v>
      </c>
      <c r="K97" s="49" t="str">
        <f>_xlfn.XLOOKUP(B97,'F3D 2015'!$B$3:$B$60,'F3D 2015'!$A$3:$A$60,"-")</f>
        <v>-</v>
      </c>
      <c r="L97" s="49">
        <f>_xlfn.XLOOKUP(B97,'F3D 2013'!$B$3:$B$60,'F3D 2013'!$A$3:$A$60,"-")</f>
        <v>50</v>
      </c>
      <c r="M97" s="49" t="str">
        <f>_xlfn.XLOOKUP(B97,'F3D 2011'!$B$3:$B$60,'F3D 2011'!$A$3:$A$60,"-")</f>
        <v>-</v>
      </c>
      <c r="N97" s="49">
        <f>_xlfn.XLOOKUP(B97,'F3D 2009'!$B$3:$B$60,'F3D 2009'!$A$3:$A$60,"-")</f>
        <v>45</v>
      </c>
      <c r="O97" s="49" t="str">
        <f>_xlfn.XLOOKUP(B97,'F3D 2007'!$B$3:$B$60,'F3D 2007'!$A$3:$A$60,"-")</f>
        <v>-</v>
      </c>
      <c r="P97" s="49">
        <f>_xlfn.XLOOKUP(B97,'F3D 2005'!$B$3:$B$60,'F3D 2005'!$A$3:$A$60,"-")</f>
        <v>26</v>
      </c>
      <c r="Q97" s="49" t="str">
        <f>_xlfn.XLOOKUP(B97,'F3D 2003'!$B$3:$B$60,'F3D 2003'!$A$3:$A$60,"-")</f>
        <v>-</v>
      </c>
      <c r="R97" s="49" t="str">
        <f>_xlfn.XLOOKUP(B97,'F3D 2001'!$B$3:$B$60,'F3D 2001'!$A$3:$A$60,"-")</f>
        <v>-</v>
      </c>
      <c r="S97" s="49" t="str">
        <f>_xlfn.XLOOKUP(B97,'F3D 1999'!$B$3:$B$60,'F3D 1999'!$A$3:$A$60,"-")</f>
        <v>-</v>
      </c>
      <c r="T97" s="49" t="str">
        <f>_xlfn.XLOOKUP(B97,'F3D 1997'!$B$3:$B$56,'F3D 1997'!$A$3:$A$56,"-")</f>
        <v>-</v>
      </c>
      <c r="U97" s="49" t="str">
        <f>_xlfn.XLOOKUP(B97,'F3D 1995'!$B$3:$B$60,'F3D 1995'!$A$3:$A$60,"-")</f>
        <v>-</v>
      </c>
      <c r="V97" s="49">
        <f>_xlfn.XLOOKUP(B97,'F3D 1993'!$B$3:$B$60,'F3D 1993'!$A$3:$A$60,"-")</f>
        <v>14</v>
      </c>
      <c r="W97" s="49" t="str">
        <f>_xlfn.XLOOKUP(B97,'F3D 1991'!$B$3:$B$60,'F3D 1991'!$A$3:$A$60,"-")</f>
        <v>-</v>
      </c>
      <c r="X97" s="49" t="str">
        <f>_xlfn.XLOOKUP(B97,'F3D 1989'!$B$3:$B$60,'F3D 1989'!$A$3:$A$60,"-")</f>
        <v>-</v>
      </c>
      <c r="Y97" s="49" t="str">
        <f>_xlfn.XLOOKUP(B97,'F3D 1987'!$B$3:$B$60,'F3D 1987'!$A$3:$A$60,"-")</f>
        <v>-</v>
      </c>
      <c r="Z97" s="50" t="str">
        <f>_xlfn.XLOOKUP(B97,'F3D 1985'!$B$3:$B$60,'F3D 1985'!$A$3:$A$60,"-")</f>
        <v>-</v>
      </c>
    </row>
    <row r="98" spans="1:26" x14ac:dyDescent="0.3">
      <c r="A98" s="40">
        <f>A97+1</f>
        <v>96</v>
      </c>
      <c r="B98" s="41" t="s">
        <v>150</v>
      </c>
      <c r="C98" s="42" t="s">
        <v>10</v>
      </c>
      <c r="D98" s="85">
        <f>MIN(_xlfn.XLOOKUP(B98,'F3D 2025'!B:B,'F3D 2025'!E:E,200),_xlfn.XLOOKUP(B98,'F3D 2023'!B:B,'F3D 2023'!E:E,200),_xlfn.XLOOKUP(B98,'F3D 2022'!B:B,'F3D 2022'!E:E,200),_xlfn.XLOOKUP(B98,'F3D 2019'!B:B,'F3D 2019'!E:E,200),_xlfn.XLOOKUP(B98,'F3D 2017'!B:B,'F3D 2017'!E:E,200),_xlfn.XLOOKUP(B98,'F3D 2015'!B:B,'F3D 2015'!E:E,200),_xlfn.XLOOKUP(B98,'F3D 2013'!B:B,'F3D 2013'!E:E,200),_xlfn.XLOOKUP(B98,'F3D 2011'!B:B,'F3D 2011'!E:E,200),_xlfn.XLOOKUP(B98,'F3D 2009'!B:B,'F3D 2009'!E:E,200),_xlfn.XLOOKUP(B98,'F3D 2007'!B:B,'F3D 2007'!E:E,200),_xlfn.XLOOKUP(B98,'F3D 2005'!B:B,'F3D 2005'!E:E,200),_xlfn.XLOOKUP(B98,'F3D 2003'!B:B,'F3D 2003'!E:E,200),_xlfn.XLOOKUP(B98,'F3D 2001'!B:B,'F3D 2001'!E:E,200),_xlfn.XLOOKUP(B98,'F3D 1999'!B:B,'F3D 1999'!E:E,200),_xlfn.XLOOKUP(B98,'F3D 1997'!B:B,'F3D 1997'!E:E,200),_xlfn.XLOOKUP(B98,'F3D 1995'!B:B,'F3D 1995'!E:E,200),_xlfn.XLOOKUP(B98,'F3D 1993'!B:B,'F3D 1993'!E:E,200),_xlfn.XLOOKUP(B98,'F3D 1991'!B:B,'F3D 1991'!E:E,200),_xlfn.XLOOKUP(B98,'F3D 1989'!B:B,'F3D 1989'!E:E,200),_xlfn.XLOOKUP(B98,'F3D 1987'!B:B,'F3D 1987'!E:E,200),_xlfn.XLOOKUP(B98,'F3D 1985'!B:B,'F3D 1985'!E:E,200))</f>
        <v>58.65</v>
      </c>
      <c r="E98" s="82">
        <f>_xlfn.XLOOKUP(F98,AB:AB,AC:AC,0)+_xlfn.XLOOKUP(G98,AB:AB,AC:AC,0)+_xlfn.XLOOKUP(H98,AB:AB,AC:AC,0)+_xlfn.XLOOKUP(I98,AB:AB,AC:AC,0)+_xlfn.XLOOKUP(J98,AB:AB,AC:AC,0)+_xlfn.XLOOKUP(K98,AB:AB,AC:AC,0)+_xlfn.XLOOKUP(L98,AB:AB,AC:AC,0)+_xlfn.XLOOKUP(M98,AB:AB,AC:AC,0)+_xlfn.XLOOKUP(N98,AB:AB,AC:AC,0)+_xlfn.XLOOKUP(O98,AB:AB,AC:AC,0)+_xlfn.XLOOKUP(P98,AB:AB,AC:AC,0)+_xlfn.XLOOKUP(Q98,AB:AB,AC:AC,0)+_xlfn.XLOOKUP(R98,AB:AB,AC:AC,0)+_xlfn.XLOOKUP(S98,AB:AB,AC:AC,0)+_xlfn.XLOOKUP(T98,AB:AB,AC:AC,0)+_xlfn.XLOOKUP(U98,AB:AB,AC:AC,0)+_xlfn.XLOOKUP(V98,AB:AB,AC:AC,0)+_xlfn.XLOOKUP(W98,AB:AB,AC:AC,0)+_xlfn.XLOOKUP(X98,AB:AB,AC:AC,0)+_xlfn.XLOOKUP(Y98,AB:AB,AC:AC,0)+_xlfn.XLOOKUP(Z98,AB:AB,AC:AC,0)</f>
        <v>29.933166172018073</v>
      </c>
      <c r="F98" s="46" t="str">
        <f>_xlfn.XLOOKUP(B98,'F3D 2025'!$B$3:$B$60,'F3D 2025'!$A$3:$A$60,"-")</f>
        <v>-</v>
      </c>
      <c r="G98" s="49" t="str">
        <f>_xlfn.XLOOKUP(B98,'F3D 2023'!$B$3:$B$60,'F3D 2023'!$A$3:$A$60,"-")</f>
        <v>-</v>
      </c>
      <c r="H98" s="49" t="str">
        <f>_xlfn.XLOOKUP(B98,'F3D 2022'!$B$3:$B$60,'F3D 2022'!$A$3:$A$60,"-")</f>
        <v>-</v>
      </c>
      <c r="I98" s="49" t="str">
        <f>_xlfn.XLOOKUP(B98,'F3D 2019'!$B$3:$B$60,'F3D 2019'!$A$3:$A$60,"-")</f>
        <v>-</v>
      </c>
      <c r="J98" s="49">
        <f>_xlfn.XLOOKUP(B98,'F3D 2017'!$B$3:$B$60,'F3D 2017'!$A$3:$A$60,"-")</f>
        <v>24</v>
      </c>
      <c r="K98" s="49">
        <f>_xlfn.XLOOKUP(B98,'F3D 2015'!$B$3:$B$60,'F3D 2015'!$A$3:$A$60,"-")</f>
        <v>16</v>
      </c>
      <c r="L98" s="49">
        <f>_xlfn.XLOOKUP(B98,'F3D 2013'!$B$3:$B$60,'F3D 2013'!$A$3:$A$60,"-")</f>
        <v>16</v>
      </c>
      <c r="M98" s="49" t="str">
        <f>_xlfn.XLOOKUP(B98,'F3D 2011'!$B$3:$B$60,'F3D 2011'!$A$3:$A$60,"-")</f>
        <v>-</v>
      </c>
      <c r="N98" s="49" t="str">
        <f>_xlfn.XLOOKUP(B98,'F3D 2009'!$B$3:$B$60,'F3D 2009'!$A$3:$A$60,"-")</f>
        <v>-</v>
      </c>
      <c r="O98" s="49" t="str">
        <f>_xlfn.XLOOKUP(B98,'F3D 2007'!$B$3:$B$60,'F3D 2007'!$A$3:$A$60,"-")</f>
        <v>-</v>
      </c>
      <c r="P98" s="49" t="str">
        <f>_xlfn.XLOOKUP(B98,'F3D 2005'!$B$3:$B$60,'F3D 2005'!$A$3:$A$60,"-")</f>
        <v>-</v>
      </c>
      <c r="Q98" s="49" t="str">
        <f>_xlfn.XLOOKUP(B98,'F3D 2003'!$B$3:$B$60,'F3D 2003'!$A$3:$A$60,"-")</f>
        <v>-</v>
      </c>
      <c r="R98" s="49" t="str">
        <f>_xlfn.XLOOKUP(B98,'F3D 2001'!$B$3:$B$60,'F3D 2001'!$A$3:$A$60,"-")</f>
        <v>-</v>
      </c>
      <c r="S98" s="49" t="str">
        <f>_xlfn.XLOOKUP(B98,'F3D 1999'!$B$3:$B$60,'F3D 1999'!$A$3:$A$60,"-")</f>
        <v>-</v>
      </c>
      <c r="T98" s="49" t="str">
        <f>_xlfn.XLOOKUP(B98,'F3D 1997'!$B$3:$B$56,'F3D 1997'!$A$3:$A$56,"-")</f>
        <v>-</v>
      </c>
      <c r="U98" s="49" t="str">
        <f>_xlfn.XLOOKUP(B98,'F3D 1995'!$B$3:$B$60,'F3D 1995'!$A$3:$A$60,"-")</f>
        <v>-</v>
      </c>
      <c r="V98" s="49" t="str">
        <f>_xlfn.XLOOKUP(B98,'F3D 1993'!$B$3:$B$60,'F3D 1993'!$A$3:$A$60,"-")</f>
        <v>-</v>
      </c>
      <c r="W98" s="49" t="str">
        <f>_xlfn.XLOOKUP(B98,'F3D 1991'!$B$3:$B$60,'F3D 1991'!$A$3:$A$60,"-")</f>
        <v>-</v>
      </c>
      <c r="X98" s="49" t="str">
        <f>_xlfn.XLOOKUP(B98,'F3D 1989'!$B$3:$B$60,'F3D 1989'!$A$3:$A$60,"-")</f>
        <v>-</v>
      </c>
      <c r="Y98" s="49" t="str">
        <f>_xlfn.XLOOKUP(B98,'F3D 1987'!$B$3:$B$60,'F3D 1987'!$A$3:$A$60,"-")</f>
        <v>-</v>
      </c>
      <c r="Z98" s="50" t="str">
        <f>_xlfn.XLOOKUP(B98,'F3D 1985'!$B$3:$B$60,'F3D 1985'!$A$3:$A$60,"-")</f>
        <v>-</v>
      </c>
    </row>
    <row r="99" spans="1:26" x14ac:dyDescent="0.3">
      <c r="A99" s="40">
        <f>A98+1</f>
        <v>97</v>
      </c>
      <c r="B99" s="41" t="s">
        <v>264</v>
      </c>
      <c r="C99" s="42" t="s">
        <v>31</v>
      </c>
      <c r="D99" s="85">
        <f>MIN(_xlfn.XLOOKUP(B99,'F3D 2025'!B:B,'F3D 2025'!E:E,200),_xlfn.XLOOKUP(B99,'F3D 2023'!B:B,'F3D 2023'!E:E,200),_xlfn.XLOOKUP(B99,'F3D 2022'!B:B,'F3D 2022'!E:E,200),_xlfn.XLOOKUP(B99,'F3D 2019'!B:B,'F3D 2019'!E:E,200),_xlfn.XLOOKUP(B99,'F3D 2017'!B:B,'F3D 2017'!E:E,200),_xlfn.XLOOKUP(B99,'F3D 2015'!B:B,'F3D 2015'!E:E,200),_xlfn.XLOOKUP(B99,'F3D 2013'!B:B,'F3D 2013'!E:E,200),_xlfn.XLOOKUP(B99,'F3D 2011'!B:B,'F3D 2011'!E:E,200),_xlfn.XLOOKUP(B99,'F3D 2009'!B:B,'F3D 2009'!E:E,200),_xlfn.XLOOKUP(B99,'F3D 2007'!B:B,'F3D 2007'!E:E,200),_xlfn.XLOOKUP(B99,'F3D 2005'!B:B,'F3D 2005'!E:E,200),_xlfn.XLOOKUP(B99,'F3D 2003'!B:B,'F3D 2003'!E:E,200),_xlfn.XLOOKUP(B99,'F3D 2001'!B:B,'F3D 2001'!E:E,200),_xlfn.XLOOKUP(B99,'F3D 1999'!B:B,'F3D 1999'!E:E,200),_xlfn.XLOOKUP(B99,'F3D 1997'!B:B,'F3D 1997'!E:E,200),_xlfn.XLOOKUP(B99,'F3D 1995'!B:B,'F3D 1995'!E:E,200),_xlfn.XLOOKUP(B99,'F3D 1993'!B:B,'F3D 1993'!E:E,200),_xlfn.XLOOKUP(B99,'F3D 1991'!B:B,'F3D 1991'!E:E,200),_xlfn.XLOOKUP(B99,'F3D 1989'!B:B,'F3D 1989'!E:E,200),_xlfn.XLOOKUP(B99,'F3D 1987'!B:B,'F3D 1987'!E:E,200),_xlfn.XLOOKUP(B99,'F3D 1985'!B:B,'F3D 1985'!E:E,200))</f>
        <v>76.3</v>
      </c>
      <c r="E99" s="82">
        <f>_xlfn.XLOOKUP(F99,AB:AB,AC:AC,0)+_xlfn.XLOOKUP(G99,AB:AB,AC:AC,0)+_xlfn.XLOOKUP(H99,AB:AB,AC:AC,0)+_xlfn.XLOOKUP(I99,AB:AB,AC:AC,0)+_xlfn.XLOOKUP(J99,AB:AB,AC:AC,0)+_xlfn.XLOOKUP(K99,AB:AB,AC:AC,0)+_xlfn.XLOOKUP(L99,AB:AB,AC:AC,0)+_xlfn.XLOOKUP(M99,AB:AB,AC:AC,0)+_xlfn.XLOOKUP(N99,AB:AB,AC:AC,0)+_xlfn.XLOOKUP(O99,AB:AB,AC:AC,0)+_xlfn.XLOOKUP(P99,AB:AB,AC:AC,0)+_xlfn.XLOOKUP(Q99,AB:AB,AC:AC,0)+_xlfn.XLOOKUP(R99,AB:AB,AC:AC,0)+_xlfn.XLOOKUP(S99,AB:AB,AC:AC,0)+_xlfn.XLOOKUP(T99,AB:AB,AC:AC,0)+_xlfn.XLOOKUP(U99,AB:AB,AC:AC,0)+_xlfn.XLOOKUP(V99,AB:AB,AC:AC,0)+_xlfn.XLOOKUP(W99,AB:AB,AC:AC,0)+_xlfn.XLOOKUP(X99,AB:AB,AC:AC,0)+_xlfn.XLOOKUP(Y99,AB:AB,AC:AC,0)+_xlfn.XLOOKUP(Z99,AB:AB,AC:AC,0)</f>
        <v>29.745550653102494</v>
      </c>
      <c r="F99" s="46" t="str">
        <f>_xlfn.XLOOKUP(B99,'F3D 2025'!$B$3:$B$60,'F3D 2025'!$A$3:$A$60,"-")</f>
        <v>-</v>
      </c>
      <c r="G99" s="49" t="str">
        <f>_xlfn.XLOOKUP(B99,'F3D 2023'!$B$3:$B$60,'F3D 2023'!$A$3:$A$60,"-")</f>
        <v>-</v>
      </c>
      <c r="H99" s="49" t="str">
        <f>_xlfn.XLOOKUP(B99,'F3D 2022'!$B$3:$B$60,'F3D 2022'!$A$3:$A$60,"-")</f>
        <v>-</v>
      </c>
      <c r="I99" s="49" t="str">
        <f>_xlfn.XLOOKUP(B99,'F3D 2019'!$B$3:$B$60,'F3D 2019'!$A$3:$A$60,"-")</f>
        <v>-</v>
      </c>
      <c r="J99" s="49" t="str">
        <f>_xlfn.XLOOKUP(B99,'F3D 2017'!$B$3:$B$60,'F3D 2017'!$A$3:$A$60,"-")</f>
        <v>-</v>
      </c>
      <c r="K99" s="49" t="str">
        <f>_xlfn.XLOOKUP(B99,'F3D 2015'!$B$3:$B$60,'F3D 2015'!$A$3:$A$60,"-")</f>
        <v>-</v>
      </c>
      <c r="L99" s="49" t="str">
        <f>_xlfn.XLOOKUP(B99,'F3D 2013'!$B$3:$B$60,'F3D 2013'!$A$3:$A$60,"-")</f>
        <v>-</v>
      </c>
      <c r="M99" s="49" t="str">
        <f>_xlfn.XLOOKUP(B99,'F3D 2011'!$B$3:$B$60,'F3D 2011'!$A$3:$A$60,"-")</f>
        <v>-</v>
      </c>
      <c r="N99" s="49" t="str">
        <f>_xlfn.XLOOKUP(B99,'F3D 2009'!$B$3:$B$60,'F3D 2009'!$A$3:$A$60,"-")</f>
        <v>-</v>
      </c>
      <c r="O99" s="49" t="str">
        <f>_xlfn.XLOOKUP(B99,'F3D 2007'!$B$3:$B$60,'F3D 2007'!$A$3:$A$60,"-")</f>
        <v>-</v>
      </c>
      <c r="P99" s="49" t="str">
        <f>_xlfn.XLOOKUP(B99,'F3D 2005'!$B$3:$B$60,'F3D 2005'!$A$3:$A$60,"-")</f>
        <v>-</v>
      </c>
      <c r="Q99" s="49" t="str">
        <f>_xlfn.XLOOKUP(B99,'F3D 2003'!$B$3:$B$60,'F3D 2003'!$A$3:$A$60,"-")</f>
        <v>-</v>
      </c>
      <c r="R99" s="49" t="str">
        <f>_xlfn.XLOOKUP(B99,'F3D 2001'!$B$3:$B$60,'F3D 2001'!$A$3:$A$60,"-")</f>
        <v>-</v>
      </c>
      <c r="S99" s="49" t="str">
        <f>_xlfn.XLOOKUP(B99,'F3D 1999'!$B$3:$B$60,'F3D 1999'!$A$3:$A$60,"-")</f>
        <v>-</v>
      </c>
      <c r="T99" s="49" t="str">
        <f>_xlfn.XLOOKUP(B99,'F3D 1997'!$B$3:$B$56,'F3D 1997'!$A$3:$A$56,"-")</f>
        <v>-</v>
      </c>
      <c r="U99" s="49" t="str">
        <f>_xlfn.XLOOKUP(B99,'F3D 1995'!$B$3:$B$60,'F3D 1995'!$A$3:$A$60,"-")</f>
        <v>-</v>
      </c>
      <c r="V99" s="49">
        <f>_xlfn.XLOOKUP(B99,'F3D 1993'!$B$3:$B$60,'F3D 1993'!$A$3:$A$60,"-")</f>
        <v>40</v>
      </c>
      <c r="W99" s="49">
        <f>_xlfn.XLOOKUP(B99,'F3D 1991'!$B$3:$B$60,'F3D 1991'!$A$3:$A$60,"-")</f>
        <v>10</v>
      </c>
      <c r="X99" s="49" t="str">
        <f>_xlfn.XLOOKUP(B99,'F3D 1989'!$B$3:$B$60,'F3D 1989'!$A$3:$A$60,"-")</f>
        <v>-</v>
      </c>
      <c r="Y99" s="49" t="str">
        <f>_xlfn.XLOOKUP(B99,'F3D 1987'!$B$3:$B$60,'F3D 1987'!$A$3:$A$60,"-")</f>
        <v>-</v>
      </c>
      <c r="Z99" s="50" t="str">
        <f>_xlfn.XLOOKUP(B99,'F3D 1985'!$B$3:$B$60,'F3D 1985'!$A$3:$A$60,"-")</f>
        <v>-</v>
      </c>
    </row>
    <row r="100" spans="1:26" x14ac:dyDescent="0.3">
      <c r="A100" s="40">
        <f>A99+1</f>
        <v>98</v>
      </c>
      <c r="B100" s="41" t="s">
        <v>179</v>
      </c>
      <c r="C100" s="42" t="s">
        <v>78</v>
      </c>
      <c r="D100" s="85">
        <f>MIN(_xlfn.XLOOKUP(B100,'F3D 2025'!B:B,'F3D 2025'!E:E,200),_xlfn.XLOOKUP(B100,'F3D 2023'!B:B,'F3D 2023'!E:E,200),_xlfn.XLOOKUP(B100,'F3D 2022'!B:B,'F3D 2022'!E:E,200),_xlfn.XLOOKUP(B100,'F3D 2019'!B:B,'F3D 2019'!E:E,200),_xlfn.XLOOKUP(B100,'F3D 2017'!B:B,'F3D 2017'!E:E,200),_xlfn.XLOOKUP(B100,'F3D 2015'!B:B,'F3D 2015'!E:E,200),_xlfn.XLOOKUP(B100,'F3D 2013'!B:B,'F3D 2013'!E:E,200),_xlfn.XLOOKUP(B100,'F3D 2011'!B:B,'F3D 2011'!E:E,200),_xlfn.XLOOKUP(B100,'F3D 2009'!B:B,'F3D 2009'!E:E,200),_xlfn.XLOOKUP(B100,'F3D 2007'!B:B,'F3D 2007'!E:E,200),_xlfn.XLOOKUP(B100,'F3D 2005'!B:B,'F3D 2005'!E:E,200),_xlfn.XLOOKUP(B100,'F3D 2003'!B:B,'F3D 2003'!E:E,200),_xlfn.XLOOKUP(B100,'F3D 2001'!B:B,'F3D 2001'!E:E,200),_xlfn.XLOOKUP(B100,'F3D 1999'!B:B,'F3D 1999'!E:E,200),_xlfn.XLOOKUP(B100,'F3D 1997'!B:B,'F3D 1997'!E:E,200),_xlfn.XLOOKUP(B100,'F3D 1995'!B:B,'F3D 1995'!E:E,200),_xlfn.XLOOKUP(B100,'F3D 1993'!B:B,'F3D 1993'!E:E,200),_xlfn.XLOOKUP(B100,'F3D 1991'!B:B,'F3D 1991'!E:E,200),_xlfn.XLOOKUP(B100,'F3D 1989'!B:B,'F3D 1989'!E:E,200),_xlfn.XLOOKUP(B100,'F3D 1987'!B:B,'F3D 1987'!E:E,200),_xlfn.XLOOKUP(B100,'F3D 1985'!B:B,'F3D 1985'!E:E,200))</f>
        <v>59.44</v>
      </c>
      <c r="E100" s="82">
        <f>_xlfn.XLOOKUP(F100,AB:AB,AC:AC,0)+_xlfn.XLOOKUP(G100,AB:AB,AC:AC,0)+_xlfn.XLOOKUP(H100,AB:AB,AC:AC,0)+_xlfn.XLOOKUP(I100,AB:AB,AC:AC,0)+_xlfn.XLOOKUP(J100,AB:AB,AC:AC,0)+_xlfn.XLOOKUP(K100,AB:AB,AC:AC,0)+_xlfn.XLOOKUP(L100,AB:AB,AC:AC,0)+_xlfn.XLOOKUP(M100,AB:AB,AC:AC,0)+_xlfn.XLOOKUP(N100,AB:AB,AC:AC,0)+_xlfn.XLOOKUP(O100,AB:AB,AC:AC,0)+_xlfn.XLOOKUP(P100,AB:AB,AC:AC,0)+_xlfn.XLOOKUP(Q100,AB:AB,AC:AC,0)+_xlfn.XLOOKUP(R100,AB:AB,AC:AC,0)+_xlfn.XLOOKUP(S100,AB:AB,AC:AC,0)+_xlfn.XLOOKUP(T100,AB:AB,AC:AC,0)+_xlfn.XLOOKUP(U100,AB:AB,AC:AC,0)+_xlfn.XLOOKUP(V100,AB:AB,AC:AC,0)+_xlfn.XLOOKUP(W100,AB:AB,AC:AC,0)+_xlfn.XLOOKUP(X100,AB:AB,AC:AC,0)+_xlfn.XLOOKUP(Y100,AB:AB,AC:AC,0)+_xlfn.XLOOKUP(Z100,AB:AB,AC:AC,0)</f>
        <v>29.546375904892848</v>
      </c>
      <c r="F100" s="46">
        <f>_xlfn.XLOOKUP(B100,'F3D 2025'!$B$3:$B$60,'F3D 2025'!$A$3:$A$60,"-")</f>
        <v>14</v>
      </c>
      <c r="G100" s="49">
        <f>_xlfn.XLOOKUP(B100,'F3D 2023'!$B$3:$B$60,'F3D 2023'!$A$3:$A$60,"-")</f>
        <v>21</v>
      </c>
      <c r="H100" s="49" t="str">
        <f>_xlfn.XLOOKUP(B100,'F3D 2022'!$B$3:$B$60,'F3D 2022'!$A$3:$A$60,"-")</f>
        <v>-</v>
      </c>
      <c r="I100" s="49" t="str">
        <f>_xlfn.XLOOKUP(B100,'F3D 2019'!$B$3:$B$60,'F3D 2019'!$A$3:$A$60,"-")</f>
        <v>-</v>
      </c>
      <c r="J100" s="49" t="str">
        <f>_xlfn.XLOOKUP(B100,'F3D 2017'!$B$3:$B$60,'F3D 2017'!$A$3:$A$60,"-")</f>
        <v>-</v>
      </c>
      <c r="K100" s="49">
        <f>_xlfn.XLOOKUP(B100,'F3D 2015'!$B$3:$B$60,'F3D 2015'!$A$3:$A$60,"-")</f>
        <v>26</v>
      </c>
      <c r="L100" s="49" t="str">
        <f>_xlfn.XLOOKUP(B100,'F3D 2013'!$B$3:$B$60,'F3D 2013'!$A$3:$A$60,"-")</f>
        <v>-</v>
      </c>
      <c r="M100" s="49" t="str">
        <f>_xlfn.XLOOKUP(B100,'F3D 2011'!$B$3:$B$60,'F3D 2011'!$A$3:$A$60,"-")</f>
        <v>-</v>
      </c>
      <c r="N100" s="49">
        <f>_xlfn.XLOOKUP(B100,'F3D 2009'!$B$3:$B$60,'F3D 2009'!$A$3:$A$60,"-")</f>
        <v>48</v>
      </c>
      <c r="O100" s="49" t="str">
        <f>_xlfn.XLOOKUP(B100,'F3D 2007'!$B$3:$B$60,'F3D 2007'!$A$3:$A$60,"-")</f>
        <v>-</v>
      </c>
      <c r="P100" s="49">
        <f>_xlfn.XLOOKUP(B100,'F3D 2005'!$B$3:$B$60,'F3D 2005'!$A$3:$A$60,"-")</f>
        <v>38</v>
      </c>
      <c r="Q100" s="49" t="str">
        <f>_xlfn.XLOOKUP(B100,'F3D 2003'!$B$3:$B$60,'F3D 2003'!$A$3:$A$60,"-")</f>
        <v>-</v>
      </c>
      <c r="R100" s="49" t="str">
        <f>_xlfn.XLOOKUP(B100,'F3D 2001'!$B$3:$B$60,'F3D 2001'!$A$3:$A$60,"-")</f>
        <v>-</v>
      </c>
      <c r="S100" s="49" t="str">
        <f>_xlfn.XLOOKUP(B100,'F3D 1999'!$B$3:$B$60,'F3D 1999'!$A$3:$A$60,"-")</f>
        <v>-</v>
      </c>
      <c r="T100" s="49" t="str">
        <f>_xlfn.XLOOKUP(B100,'F3D 1997'!$B$3:$B$56,'F3D 1997'!$A$3:$A$56,"-")</f>
        <v>-</v>
      </c>
      <c r="U100" s="49" t="str">
        <f>_xlfn.XLOOKUP(B100,'F3D 1995'!$B$3:$B$60,'F3D 1995'!$A$3:$A$60,"-")</f>
        <v>-</v>
      </c>
      <c r="V100" s="49" t="str">
        <f>_xlfn.XLOOKUP(B100,'F3D 1993'!$B$3:$B$60,'F3D 1993'!$A$3:$A$60,"-")</f>
        <v>-</v>
      </c>
      <c r="W100" s="49" t="str">
        <f>_xlfn.XLOOKUP(B100,'F3D 1991'!$B$3:$B$60,'F3D 1991'!$A$3:$A$60,"-")</f>
        <v>-</v>
      </c>
      <c r="X100" s="49" t="str">
        <f>_xlfn.XLOOKUP(B100,'F3D 1989'!$B$3:$B$60,'F3D 1989'!$A$3:$A$60,"-")</f>
        <v>-</v>
      </c>
      <c r="Y100" s="49" t="str">
        <f>_xlfn.XLOOKUP(B100,'F3D 1987'!$B$3:$B$60,'F3D 1987'!$A$3:$A$60,"-")</f>
        <v>-</v>
      </c>
      <c r="Z100" s="50" t="str">
        <f>_xlfn.XLOOKUP(B100,'F3D 1985'!$B$3:$B$60,'F3D 1985'!$A$3:$A$60,"-")</f>
        <v>-</v>
      </c>
    </row>
    <row r="101" spans="1:26" x14ac:dyDescent="0.3">
      <c r="A101" s="40">
        <f>A100+1</f>
        <v>99</v>
      </c>
      <c r="B101" s="41" t="s">
        <v>124</v>
      </c>
      <c r="C101" s="42" t="s">
        <v>9</v>
      </c>
      <c r="D101" s="85">
        <f>MIN(_xlfn.XLOOKUP(B101,'F3D 2025'!B:B,'F3D 2025'!E:E,200),_xlfn.XLOOKUP(B101,'F3D 2023'!B:B,'F3D 2023'!E:E,200),_xlfn.XLOOKUP(B101,'F3D 2022'!B:B,'F3D 2022'!E:E,200),_xlfn.XLOOKUP(B101,'F3D 2019'!B:B,'F3D 2019'!E:E,200),_xlfn.XLOOKUP(B101,'F3D 2017'!B:B,'F3D 2017'!E:E,200),_xlfn.XLOOKUP(B101,'F3D 2015'!B:B,'F3D 2015'!E:E,200),_xlfn.XLOOKUP(B101,'F3D 2013'!B:B,'F3D 2013'!E:E,200),_xlfn.XLOOKUP(B101,'F3D 2011'!B:B,'F3D 2011'!E:E,200),_xlfn.XLOOKUP(B101,'F3D 2009'!B:B,'F3D 2009'!E:E,200),_xlfn.XLOOKUP(B101,'F3D 2007'!B:B,'F3D 2007'!E:E,200),_xlfn.XLOOKUP(B101,'F3D 2005'!B:B,'F3D 2005'!E:E,200),_xlfn.XLOOKUP(B101,'F3D 2003'!B:B,'F3D 2003'!E:E,200),_xlfn.XLOOKUP(B101,'F3D 2001'!B:B,'F3D 2001'!E:E,200),_xlfn.XLOOKUP(B101,'F3D 1999'!B:B,'F3D 1999'!E:E,200),_xlfn.XLOOKUP(B101,'F3D 1997'!B:B,'F3D 1997'!E:E,200),_xlfn.XLOOKUP(B101,'F3D 1995'!B:B,'F3D 1995'!E:E,200),_xlfn.XLOOKUP(B101,'F3D 1993'!B:B,'F3D 1993'!E:E,200),_xlfn.XLOOKUP(B101,'F3D 1991'!B:B,'F3D 1991'!E:E,200),_xlfn.XLOOKUP(B101,'F3D 1989'!B:B,'F3D 1989'!E:E,200),_xlfn.XLOOKUP(B101,'F3D 1987'!B:B,'F3D 1987'!E:E,200),_xlfn.XLOOKUP(B101,'F3D 1985'!B:B,'F3D 1985'!E:E,200))</f>
        <v>60.14</v>
      </c>
      <c r="E101" s="82">
        <f>_xlfn.XLOOKUP(F101,AB:AB,AC:AC,0)+_xlfn.XLOOKUP(G101,AB:AB,AC:AC,0)+_xlfn.XLOOKUP(H101,AB:AB,AC:AC,0)+_xlfn.XLOOKUP(I101,AB:AB,AC:AC,0)+_xlfn.XLOOKUP(J101,AB:AB,AC:AC,0)+_xlfn.XLOOKUP(K101,AB:AB,AC:AC,0)+_xlfn.XLOOKUP(L101,AB:AB,AC:AC,0)+_xlfn.XLOOKUP(M101,AB:AB,AC:AC,0)+_xlfn.XLOOKUP(N101,AB:AB,AC:AC,0)+_xlfn.XLOOKUP(O101,AB:AB,AC:AC,0)+_xlfn.XLOOKUP(P101,AB:AB,AC:AC,0)+_xlfn.XLOOKUP(Q101,AB:AB,AC:AC,0)+_xlfn.XLOOKUP(R101,AB:AB,AC:AC,0)+_xlfn.XLOOKUP(S101,AB:AB,AC:AC,0)+_xlfn.XLOOKUP(T101,AB:AB,AC:AC,0)+_xlfn.XLOOKUP(U101,AB:AB,AC:AC,0)+_xlfn.XLOOKUP(V101,AB:AB,AC:AC,0)+_xlfn.XLOOKUP(W101,AB:AB,AC:AC,0)+_xlfn.XLOOKUP(X101,AB:AB,AC:AC,0)+_xlfn.XLOOKUP(Y101,AB:AB,AC:AC,0)+_xlfn.XLOOKUP(Z101,AB:AB,AC:AC,0)</f>
        <v>28.569333289761051</v>
      </c>
      <c r="F101" s="46" t="str">
        <f>_xlfn.XLOOKUP(B101,'F3D 2025'!$B$3:$B$60,'F3D 2025'!$A$3:$A$60,"-")</f>
        <v>-</v>
      </c>
      <c r="G101" s="49" t="str">
        <f>_xlfn.XLOOKUP(B101,'F3D 2023'!$B$3:$B$60,'F3D 2023'!$A$3:$A$60,"-")</f>
        <v>-</v>
      </c>
      <c r="H101" s="49">
        <f>_xlfn.XLOOKUP(B101,'F3D 2022'!$B$3:$B$60,'F3D 2022'!$A$3:$A$60,"-")</f>
        <v>13</v>
      </c>
      <c r="I101" s="49" t="str">
        <f>_xlfn.XLOOKUP(B101,'F3D 2019'!$B$3:$B$60,'F3D 2019'!$A$3:$A$60,"-")</f>
        <v>-</v>
      </c>
      <c r="J101" s="49" t="str">
        <f>_xlfn.XLOOKUP(B101,'F3D 2017'!$B$3:$B$60,'F3D 2017'!$A$3:$A$60,"-")</f>
        <v>-</v>
      </c>
      <c r="K101" s="49" t="str">
        <f>_xlfn.XLOOKUP(B101,'F3D 2015'!$B$3:$B$60,'F3D 2015'!$A$3:$A$60,"-")</f>
        <v>-</v>
      </c>
      <c r="L101" s="49" t="str">
        <f>_xlfn.XLOOKUP(B101,'F3D 2013'!$B$3:$B$60,'F3D 2013'!$A$3:$A$60,"-")</f>
        <v>-</v>
      </c>
      <c r="M101" s="49" t="str">
        <f>_xlfn.XLOOKUP(B101,'F3D 2011'!$B$3:$B$60,'F3D 2011'!$A$3:$A$60,"-")</f>
        <v>-</v>
      </c>
      <c r="N101" s="49" t="str">
        <f>_xlfn.XLOOKUP(B101,'F3D 2009'!$B$3:$B$60,'F3D 2009'!$A$3:$A$60,"-")</f>
        <v>-</v>
      </c>
      <c r="O101" s="49" t="str">
        <f>_xlfn.XLOOKUP(B101,'F3D 2007'!$B$3:$B$60,'F3D 2007'!$A$3:$A$60,"-")</f>
        <v>-</v>
      </c>
      <c r="P101" s="49">
        <f>_xlfn.XLOOKUP(B101,'F3D 2005'!$B$3:$B$60,'F3D 2005'!$A$3:$A$60,"-")</f>
        <v>20</v>
      </c>
      <c r="Q101" s="49" t="str">
        <f>_xlfn.XLOOKUP(B101,'F3D 2003'!$B$3:$B$60,'F3D 2003'!$A$3:$A$60,"-")</f>
        <v>-</v>
      </c>
      <c r="R101" s="49" t="str">
        <f>_xlfn.XLOOKUP(B101,'F3D 2001'!$B$3:$B$60,'F3D 2001'!$A$3:$A$60,"-")</f>
        <v>-</v>
      </c>
      <c r="S101" s="49" t="str">
        <f>_xlfn.XLOOKUP(B101,'F3D 1999'!$B$3:$B$60,'F3D 1999'!$A$3:$A$60,"-")</f>
        <v>-</v>
      </c>
      <c r="T101" s="49">
        <f>_xlfn.XLOOKUP(B101,'F3D 1997'!$B$3:$B$56,'F3D 1997'!$A$3:$A$56,"-")</f>
        <v>32</v>
      </c>
      <c r="U101" s="49" t="str">
        <f>_xlfn.XLOOKUP(B101,'F3D 1995'!$B$3:$B$60,'F3D 1995'!$A$3:$A$60,"-")</f>
        <v>-</v>
      </c>
      <c r="V101" s="49" t="str">
        <f>_xlfn.XLOOKUP(B101,'F3D 1993'!$B$3:$B$60,'F3D 1993'!$A$3:$A$60,"-")</f>
        <v>-</v>
      </c>
      <c r="W101" s="49" t="str">
        <f>_xlfn.XLOOKUP(B101,'F3D 1991'!$B$3:$B$60,'F3D 1991'!$A$3:$A$60,"-")</f>
        <v>-</v>
      </c>
      <c r="X101" s="49" t="str">
        <f>_xlfn.XLOOKUP(B101,'F3D 1989'!$B$3:$B$60,'F3D 1989'!$A$3:$A$60,"-")</f>
        <v>-</v>
      </c>
      <c r="Y101" s="49" t="str">
        <f>_xlfn.XLOOKUP(B101,'F3D 1987'!$B$3:$B$60,'F3D 1987'!$A$3:$A$60,"-")</f>
        <v>-</v>
      </c>
      <c r="Z101" s="50" t="str">
        <f>_xlfn.XLOOKUP(B101,'F3D 1985'!$B$3:$B$60,'F3D 1985'!$A$3:$A$60,"-")</f>
        <v>-</v>
      </c>
    </row>
    <row r="102" spans="1:26" x14ac:dyDescent="0.3">
      <c r="A102" s="40">
        <f>A101+1</f>
        <v>100</v>
      </c>
      <c r="B102" s="41" t="s">
        <v>151</v>
      </c>
      <c r="C102" s="42" t="s">
        <v>7</v>
      </c>
      <c r="D102" s="85">
        <f>MIN(_xlfn.XLOOKUP(B102,'F3D 2025'!B:B,'F3D 2025'!E:E,200),_xlfn.XLOOKUP(B102,'F3D 2023'!B:B,'F3D 2023'!E:E,200),_xlfn.XLOOKUP(B102,'F3D 2022'!B:B,'F3D 2022'!E:E,200),_xlfn.XLOOKUP(B102,'F3D 2019'!B:B,'F3D 2019'!E:E,200),_xlfn.XLOOKUP(B102,'F3D 2017'!B:B,'F3D 2017'!E:E,200),_xlfn.XLOOKUP(B102,'F3D 2015'!B:B,'F3D 2015'!E:E,200),_xlfn.XLOOKUP(B102,'F3D 2013'!B:B,'F3D 2013'!E:E,200),_xlfn.XLOOKUP(B102,'F3D 2011'!B:B,'F3D 2011'!E:E,200),_xlfn.XLOOKUP(B102,'F3D 2009'!B:B,'F3D 2009'!E:E,200),_xlfn.XLOOKUP(B102,'F3D 2007'!B:B,'F3D 2007'!E:E,200),_xlfn.XLOOKUP(B102,'F3D 2005'!B:B,'F3D 2005'!E:E,200),_xlfn.XLOOKUP(B102,'F3D 2003'!B:B,'F3D 2003'!E:E,200),_xlfn.XLOOKUP(B102,'F3D 2001'!B:B,'F3D 2001'!E:E,200),_xlfn.XLOOKUP(B102,'F3D 1999'!B:B,'F3D 1999'!E:E,200),_xlfn.XLOOKUP(B102,'F3D 1997'!B:B,'F3D 1997'!E:E,200),_xlfn.XLOOKUP(B102,'F3D 1995'!B:B,'F3D 1995'!E:E,200),_xlfn.XLOOKUP(B102,'F3D 1993'!B:B,'F3D 1993'!E:E,200),_xlfn.XLOOKUP(B102,'F3D 1991'!B:B,'F3D 1991'!E:E,200),_xlfn.XLOOKUP(B102,'F3D 1989'!B:B,'F3D 1989'!E:E,200),_xlfn.XLOOKUP(B102,'F3D 1987'!B:B,'F3D 1987'!E:E,200),_xlfn.XLOOKUP(B102,'F3D 1985'!B:B,'F3D 1985'!E:E,200))</f>
        <v>59.97</v>
      </c>
      <c r="E102" s="82">
        <f>_xlfn.XLOOKUP(F102,AB:AB,AC:AC,0)+_xlfn.XLOOKUP(G102,AB:AB,AC:AC,0)+_xlfn.XLOOKUP(H102,AB:AB,AC:AC,0)+_xlfn.XLOOKUP(I102,AB:AB,AC:AC,0)+_xlfn.XLOOKUP(J102,AB:AB,AC:AC,0)+_xlfn.XLOOKUP(K102,AB:AB,AC:AC,0)+_xlfn.XLOOKUP(L102,AB:AB,AC:AC,0)+_xlfn.XLOOKUP(M102,AB:AB,AC:AC,0)+_xlfn.XLOOKUP(N102,AB:AB,AC:AC,0)+_xlfn.XLOOKUP(O102,AB:AB,AC:AC,0)+_xlfn.XLOOKUP(P102,AB:AB,AC:AC,0)+_xlfn.XLOOKUP(Q102,AB:AB,AC:AC,0)+_xlfn.XLOOKUP(R102,AB:AB,AC:AC,0)+_xlfn.XLOOKUP(S102,AB:AB,AC:AC,0)+_xlfn.XLOOKUP(T102,AB:AB,AC:AC,0)+_xlfn.XLOOKUP(U102,AB:AB,AC:AC,0)+_xlfn.XLOOKUP(V102,AB:AB,AC:AC,0)+_xlfn.XLOOKUP(W102,AB:AB,AC:AC,0)+_xlfn.XLOOKUP(X102,AB:AB,AC:AC,0)+_xlfn.XLOOKUP(Y102,AB:AB,AC:AC,0)+_xlfn.XLOOKUP(Z102,AB:AB,AC:AC,0)</f>
        <v>28.508902922884033</v>
      </c>
      <c r="F102" s="46">
        <f>_xlfn.XLOOKUP(B102,'F3D 2025'!$B$3:$B$60,'F3D 2025'!$A$3:$A$60,"-")</f>
        <v>11</v>
      </c>
      <c r="G102" s="49" t="str">
        <f>_xlfn.XLOOKUP(B102,'F3D 2023'!$B$3:$B$60,'F3D 2023'!$A$3:$A$60,"-")</f>
        <v>-</v>
      </c>
      <c r="H102" s="49" t="str">
        <f>_xlfn.XLOOKUP(B102,'F3D 2022'!$B$3:$B$60,'F3D 2022'!$A$3:$A$60,"-")</f>
        <v>-</v>
      </c>
      <c r="I102" s="49" t="str">
        <f>_xlfn.XLOOKUP(B102,'F3D 2019'!$B$3:$B$60,'F3D 2019'!$A$3:$A$60,"-")</f>
        <v>-</v>
      </c>
      <c r="J102" s="49">
        <f>_xlfn.XLOOKUP(B102,'F3D 2017'!$B$3:$B$60,'F3D 2017'!$A$3:$A$60,"-")</f>
        <v>26</v>
      </c>
      <c r="K102" s="49" t="str">
        <f>_xlfn.XLOOKUP(B102,'F3D 2015'!$B$3:$B$60,'F3D 2015'!$A$3:$A$60,"-")</f>
        <v>-</v>
      </c>
      <c r="L102" s="49" t="str">
        <f>_xlfn.XLOOKUP(B102,'F3D 2013'!$B$3:$B$60,'F3D 2013'!$A$3:$A$60,"-")</f>
        <v>-</v>
      </c>
      <c r="M102" s="49" t="str">
        <f>_xlfn.XLOOKUP(B102,'F3D 2011'!$B$3:$B$60,'F3D 2011'!$A$3:$A$60,"-")</f>
        <v>-</v>
      </c>
      <c r="N102" s="49" t="str">
        <f>_xlfn.XLOOKUP(B102,'F3D 2009'!$B$3:$B$60,'F3D 2009'!$A$3:$A$60,"-")</f>
        <v>-</v>
      </c>
      <c r="O102" s="49" t="str">
        <f>_xlfn.XLOOKUP(B102,'F3D 2007'!$B$3:$B$60,'F3D 2007'!$A$3:$A$60,"-")</f>
        <v>-</v>
      </c>
      <c r="P102" s="49" t="str">
        <f>_xlfn.XLOOKUP(B102,'F3D 2005'!$B$3:$B$60,'F3D 2005'!$A$3:$A$60,"-")</f>
        <v>-</v>
      </c>
      <c r="Q102" s="49" t="str">
        <f>_xlfn.XLOOKUP(B102,'F3D 2003'!$B$3:$B$60,'F3D 2003'!$A$3:$A$60,"-")</f>
        <v>-</v>
      </c>
      <c r="R102" s="49" t="str">
        <f>_xlfn.XLOOKUP(B102,'F3D 2001'!$B$3:$B$60,'F3D 2001'!$A$3:$A$60,"-")</f>
        <v>-</v>
      </c>
      <c r="S102" s="49" t="str">
        <f>_xlfn.XLOOKUP(B102,'F3D 1999'!$B$3:$B$60,'F3D 1999'!$A$3:$A$60,"-")</f>
        <v>-</v>
      </c>
      <c r="T102" s="49" t="str">
        <f>_xlfn.XLOOKUP(B102,'F3D 1997'!$B$3:$B$56,'F3D 1997'!$A$3:$A$56,"-")</f>
        <v>-</v>
      </c>
      <c r="U102" s="49" t="str">
        <f>_xlfn.XLOOKUP(B102,'F3D 1995'!$B$3:$B$60,'F3D 1995'!$A$3:$A$60,"-")</f>
        <v>-</v>
      </c>
      <c r="V102" s="49" t="str">
        <f>_xlfn.XLOOKUP(B102,'F3D 1993'!$B$3:$B$60,'F3D 1993'!$A$3:$A$60,"-")</f>
        <v>-</v>
      </c>
      <c r="W102" s="49" t="str">
        <f>_xlfn.XLOOKUP(B102,'F3D 1991'!$B$3:$B$60,'F3D 1991'!$A$3:$A$60,"-")</f>
        <v>-</v>
      </c>
      <c r="X102" s="49" t="str">
        <f>_xlfn.XLOOKUP(B102,'F3D 1989'!$B$3:$B$60,'F3D 1989'!$A$3:$A$60,"-")</f>
        <v>-</v>
      </c>
      <c r="Y102" s="49" t="str">
        <f>_xlfn.XLOOKUP(B102,'F3D 1987'!$B$3:$B$60,'F3D 1987'!$A$3:$A$60,"-")</f>
        <v>-</v>
      </c>
      <c r="Z102" s="50" t="str">
        <f>_xlfn.XLOOKUP(B102,'F3D 1985'!$B$3:$B$60,'F3D 1985'!$A$3:$A$60,"-")</f>
        <v>-</v>
      </c>
    </row>
    <row r="103" spans="1:26" x14ac:dyDescent="0.3">
      <c r="A103" s="40">
        <f>A102+1</f>
        <v>101</v>
      </c>
      <c r="B103" s="41" t="s">
        <v>421</v>
      </c>
      <c r="C103" s="42" t="s">
        <v>10</v>
      </c>
      <c r="D103" s="85">
        <f>MIN(_xlfn.XLOOKUP(B103,'F3D 2025'!B:B,'F3D 2025'!E:E,200),_xlfn.XLOOKUP(B103,'F3D 2023'!B:B,'F3D 2023'!E:E,200),_xlfn.XLOOKUP(B103,'F3D 2022'!B:B,'F3D 2022'!E:E,200),_xlfn.XLOOKUP(B103,'F3D 2019'!B:B,'F3D 2019'!E:E,200),_xlfn.XLOOKUP(B103,'F3D 2017'!B:B,'F3D 2017'!E:E,200),_xlfn.XLOOKUP(B103,'F3D 2015'!B:B,'F3D 2015'!E:E,200),_xlfn.XLOOKUP(B103,'F3D 2013'!B:B,'F3D 2013'!E:E,200),_xlfn.XLOOKUP(B103,'F3D 2011'!B:B,'F3D 2011'!E:E,200),_xlfn.XLOOKUP(B103,'F3D 2009'!B:B,'F3D 2009'!E:E,200),_xlfn.XLOOKUP(B103,'F3D 2007'!B:B,'F3D 2007'!E:E,200),_xlfn.XLOOKUP(B103,'F3D 2005'!B:B,'F3D 2005'!E:E,200),_xlfn.XLOOKUP(B103,'F3D 2003'!B:B,'F3D 2003'!E:E,200),_xlfn.XLOOKUP(B103,'F3D 2001'!B:B,'F3D 2001'!E:E,200),_xlfn.XLOOKUP(B103,'F3D 1999'!B:B,'F3D 1999'!E:E,200),_xlfn.XLOOKUP(B103,'F3D 1997'!B:B,'F3D 1997'!E:E,200),_xlfn.XLOOKUP(B103,'F3D 1995'!B:B,'F3D 1995'!E:E,200),_xlfn.XLOOKUP(B103,'F3D 1993'!B:B,'F3D 1993'!E:E,200),_xlfn.XLOOKUP(B103,'F3D 1991'!B:B,'F3D 1991'!E:E,200),_xlfn.XLOOKUP(B103,'F3D 1989'!B:B,'F3D 1989'!E:E,200),_xlfn.XLOOKUP(B103,'F3D 1987'!B:B,'F3D 1987'!E:E,200),_xlfn.XLOOKUP(B103,'F3D 1985'!B:B,'F3D 1985'!E:E,200))</f>
        <v>58.69</v>
      </c>
      <c r="E103" s="82">
        <f>_xlfn.XLOOKUP(F103,AB:AB,AC:AC,0)+_xlfn.XLOOKUP(G103,AB:AB,AC:AC,0)+_xlfn.XLOOKUP(H103,AB:AB,AC:AC,0)+_xlfn.XLOOKUP(I103,AB:AB,AC:AC,0)+_xlfn.XLOOKUP(J103,AB:AB,AC:AC,0)+_xlfn.XLOOKUP(K103,AB:AB,AC:AC,0)+_xlfn.XLOOKUP(L103,AB:AB,AC:AC,0)+_xlfn.XLOOKUP(M103,AB:AB,AC:AC,0)+_xlfn.XLOOKUP(N103,AB:AB,AC:AC,0)+_xlfn.XLOOKUP(O103,AB:AB,AC:AC,0)+_xlfn.XLOOKUP(P103,AB:AB,AC:AC,0)+_xlfn.XLOOKUP(Q103,AB:AB,AC:AC,0)+_xlfn.XLOOKUP(R103,AB:AB,AC:AC,0)+_xlfn.XLOOKUP(S103,AB:AB,AC:AC,0)+_xlfn.XLOOKUP(T103,AB:AB,AC:AC,0)+_xlfn.XLOOKUP(U103,AB:AB,AC:AC,0)+_xlfn.XLOOKUP(V103,AB:AB,AC:AC,0)+_xlfn.XLOOKUP(W103,AB:AB,AC:AC,0)+_xlfn.XLOOKUP(X103,AB:AB,AC:AC,0)+_xlfn.XLOOKUP(Y103,AB:AB,AC:AC,0)+_xlfn.XLOOKUP(Z103,AB:AB,AC:AC,0)</f>
        <v>28.368851616326868</v>
      </c>
      <c r="F103" s="46">
        <f>_xlfn.XLOOKUP(B103,'F3D 2025'!$B$3:$B$60,'F3D 2025'!$A$3:$A$60,"-")</f>
        <v>10</v>
      </c>
      <c r="G103" s="49" t="str">
        <f>_xlfn.XLOOKUP(B103,'F3D 2023'!$B$3:$B$60,'F3D 2023'!$A$3:$A$60,"-")</f>
        <v>-</v>
      </c>
      <c r="H103" s="49" t="str">
        <f>_xlfn.XLOOKUP(B103,'F3D 2022'!$B$3:$B$60,'F3D 2022'!$A$3:$A$60,"-")</f>
        <v>-</v>
      </c>
      <c r="I103" s="49" t="str">
        <f>_xlfn.XLOOKUP(B103,'F3D 2019'!$B$3:$B$60,'F3D 2019'!$A$3:$A$60,"-")</f>
        <v>-</v>
      </c>
      <c r="J103" s="49" t="str">
        <f>_xlfn.XLOOKUP(B103,'F3D 2017'!$B$3:$B$60,'F3D 2017'!$A$3:$A$60,"-")</f>
        <v>-</v>
      </c>
      <c r="K103" s="49" t="str">
        <f>_xlfn.XLOOKUP(B103,'F3D 2015'!$B$3:$B$60,'F3D 2015'!$A$3:$A$60,"-")</f>
        <v>-</v>
      </c>
      <c r="L103" s="49" t="str">
        <f>_xlfn.XLOOKUP(B103,'F3D 2013'!$B$3:$B$60,'F3D 2013'!$A$3:$A$60,"-")</f>
        <v>-</v>
      </c>
      <c r="M103" s="49" t="str">
        <f>_xlfn.XLOOKUP(B103,'F3D 2011'!$B$3:$B$60,'F3D 2011'!$A$3:$A$60,"-")</f>
        <v>-</v>
      </c>
      <c r="N103" s="49" t="str">
        <f>_xlfn.XLOOKUP(B103,'F3D 2009'!$B$3:$B$60,'F3D 2009'!$A$3:$A$60,"-")</f>
        <v>-</v>
      </c>
      <c r="O103" s="49" t="str">
        <f>_xlfn.XLOOKUP(B103,'F3D 2007'!$B$3:$B$60,'F3D 2007'!$A$3:$A$60,"-")</f>
        <v>-</v>
      </c>
      <c r="P103" s="49" t="str">
        <f>_xlfn.XLOOKUP(B103,'F3D 2005'!$B$3:$B$60,'F3D 2005'!$A$3:$A$60,"-")</f>
        <v>-</v>
      </c>
      <c r="Q103" s="49" t="str">
        <f>_xlfn.XLOOKUP(B103,'F3D 2003'!$B$3:$B$60,'F3D 2003'!$A$3:$A$60,"-")</f>
        <v>-</v>
      </c>
      <c r="R103" s="49" t="str">
        <f>_xlfn.XLOOKUP(B103,'F3D 2001'!$B$3:$B$60,'F3D 2001'!$A$3:$A$60,"-")</f>
        <v>-</v>
      </c>
      <c r="S103" s="49" t="str">
        <f>_xlfn.XLOOKUP(B103,'F3D 1999'!$B$3:$B$60,'F3D 1999'!$A$3:$A$60,"-")</f>
        <v>-</v>
      </c>
      <c r="T103" s="49" t="str">
        <f>_xlfn.XLOOKUP(B103,'F3D 1997'!$B$3:$B$56,'F3D 1997'!$A$3:$A$56,"-")</f>
        <v>-</v>
      </c>
      <c r="U103" s="49" t="str">
        <f>_xlfn.XLOOKUP(B103,'F3D 1995'!$B$3:$B$60,'F3D 1995'!$A$3:$A$60,"-")</f>
        <v>-</v>
      </c>
      <c r="V103" s="49" t="str">
        <f>_xlfn.XLOOKUP(B103,'F3D 1993'!$B$3:$B$60,'F3D 1993'!$A$3:$A$60,"-")</f>
        <v>-</v>
      </c>
      <c r="W103" s="49" t="str">
        <f>_xlfn.XLOOKUP(B103,'F3D 1991'!$B$3:$B$60,'F3D 1991'!$A$3:$A$60,"-")</f>
        <v>-</v>
      </c>
      <c r="X103" s="49" t="str">
        <f>_xlfn.XLOOKUP(B103,'F3D 1989'!$B$3:$B$60,'F3D 1989'!$A$3:$A$60,"-")</f>
        <v>-</v>
      </c>
      <c r="Y103" s="49" t="str">
        <f>_xlfn.XLOOKUP(B103,'F3D 1987'!$B$3:$B$60,'F3D 1987'!$A$3:$A$60,"-")</f>
        <v>-</v>
      </c>
      <c r="Z103" s="50" t="str">
        <f>_xlfn.XLOOKUP(B103,'F3D 1985'!$B$3:$B$60,'F3D 1985'!$A$3:$A$60,"-")</f>
        <v>-</v>
      </c>
    </row>
    <row r="104" spans="1:26" x14ac:dyDescent="0.3">
      <c r="A104" s="40">
        <f>A103+1</f>
        <v>102</v>
      </c>
      <c r="B104" s="41" t="s">
        <v>404</v>
      </c>
      <c r="C104" s="42" t="s">
        <v>145</v>
      </c>
      <c r="D104" s="85">
        <f>MIN(_xlfn.XLOOKUP(B104,'F3D 2025'!B:B,'F3D 2025'!E:E,200),_xlfn.XLOOKUP(B104,'F3D 2023'!B:B,'F3D 2023'!E:E,200),_xlfn.XLOOKUP(B104,'F3D 2022'!B:B,'F3D 2022'!E:E,200),_xlfn.XLOOKUP(B104,'F3D 2019'!B:B,'F3D 2019'!E:E,200),_xlfn.XLOOKUP(B104,'F3D 2017'!B:B,'F3D 2017'!E:E,200),_xlfn.XLOOKUP(B104,'F3D 2015'!B:B,'F3D 2015'!E:E,200),_xlfn.XLOOKUP(B104,'F3D 2013'!B:B,'F3D 2013'!E:E,200),_xlfn.XLOOKUP(B104,'F3D 2011'!B:B,'F3D 2011'!E:E,200),_xlfn.XLOOKUP(B104,'F3D 2009'!B:B,'F3D 2009'!E:E,200),_xlfn.XLOOKUP(B104,'F3D 2007'!B:B,'F3D 2007'!E:E,200),_xlfn.XLOOKUP(B104,'F3D 2005'!B:B,'F3D 2005'!E:E,200),_xlfn.XLOOKUP(B104,'F3D 2003'!B:B,'F3D 2003'!E:E,200),_xlfn.XLOOKUP(B104,'F3D 2001'!B:B,'F3D 2001'!E:E,200),_xlfn.XLOOKUP(B104,'F3D 1999'!B:B,'F3D 1999'!E:E,200),_xlfn.XLOOKUP(B104,'F3D 1997'!B:B,'F3D 1997'!E:E,200),_xlfn.XLOOKUP(B104,'F3D 1995'!B:B,'F3D 1995'!E:E,200),_xlfn.XLOOKUP(B104,'F3D 1993'!B:B,'F3D 1993'!E:E,200),_xlfn.XLOOKUP(B104,'F3D 1991'!B:B,'F3D 1991'!E:E,200),_xlfn.XLOOKUP(B104,'F3D 1989'!B:B,'F3D 1989'!E:E,200),_xlfn.XLOOKUP(B104,'F3D 1987'!B:B,'F3D 1987'!E:E,200),_xlfn.XLOOKUP(B104,'F3D 1985'!B:B,'F3D 1985'!E:E,200))</f>
        <v>94.5</v>
      </c>
      <c r="E104" s="82">
        <f>_xlfn.XLOOKUP(F104,AB:AB,AC:AC,0)+_xlfn.XLOOKUP(G104,AB:AB,AC:AC,0)+_xlfn.XLOOKUP(H104,AB:AB,AC:AC,0)+_xlfn.XLOOKUP(I104,AB:AB,AC:AC,0)+_xlfn.XLOOKUP(J104,AB:AB,AC:AC,0)+_xlfn.XLOOKUP(K104,AB:AB,AC:AC,0)+_xlfn.XLOOKUP(L104,AB:AB,AC:AC,0)+_xlfn.XLOOKUP(M104,AB:AB,AC:AC,0)+_xlfn.XLOOKUP(N104,AB:AB,AC:AC,0)+_xlfn.XLOOKUP(O104,AB:AB,AC:AC,0)+_xlfn.XLOOKUP(P104,AB:AB,AC:AC,0)+_xlfn.XLOOKUP(Q104,AB:AB,AC:AC,0)+_xlfn.XLOOKUP(R104,AB:AB,AC:AC,0)+_xlfn.XLOOKUP(S104,AB:AB,AC:AC,0)+_xlfn.XLOOKUP(T104,AB:AB,AC:AC,0)+_xlfn.XLOOKUP(U104,AB:AB,AC:AC,0)+_xlfn.XLOOKUP(V104,AB:AB,AC:AC,0)+_xlfn.XLOOKUP(W104,AB:AB,AC:AC,0)+_xlfn.XLOOKUP(X104,AB:AB,AC:AC,0)+_xlfn.XLOOKUP(Y104,AB:AB,AC:AC,0)+_xlfn.XLOOKUP(Z104,AB:AB,AC:AC,0)</f>
        <v>28.368851616326868</v>
      </c>
      <c r="F104" s="46" t="str">
        <f>_xlfn.XLOOKUP(B104,'F3D 2025'!$B$3:$B$60,'F3D 2025'!$A$3:$A$60,"-")</f>
        <v>-</v>
      </c>
      <c r="G104" s="49" t="str">
        <f>_xlfn.XLOOKUP(B104,'F3D 2023'!$B$3:$B$60,'F3D 2023'!$A$3:$A$60,"-")</f>
        <v>-</v>
      </c>
      <c r="H104" s="49" t="str">
        <f>_xlfn.XLOOKUP(B104,'F3D 2022'!$B$3:$B$60,'F3D 2022'!$A$3:$A$60,"-")</f>
        <v>-</v>
      </c>
      <c r="I104" s="49" t="str">
        <f>_xlfn.XLOOKUP(B104,'F3D 2019'!$B$3:$B$60,'F3D 2019'!$A$3:$A$60,"-")</f>
        <v>-</v>
      </c>
      <c r="J104" s="49" t="str">
        <f>_xlfn.XLOOKUP(B104,'F3D 2017'!$B$3:$B$60,'F3D 2017'!$A$3:$A$60,"-")</f>
        <v>-</v>
      </c>
      <c r="K104" s="49" t="str">
        <f>_xlfn.XLOOKUP(B104,'F3D 2015'!$B$3:$B$60,'F3D 2015'!$A$3:$A$60,"-")</f>
        <v>-</v>
      </c>
      <c r="L104" s="49" t="str">
        <f>_xlfn.XLOOKUP(B104,'F3D 2013'!$B$3:$B$60,'F3D 2013'!$A$3:$A$60,"-")</f>
        <v>-</v>
      </c>
      <c r="M104" s="49" t="str">
        <f>_xlfn.XLOOKUP(B104,'F3D 2011'!$B$3:$B$60,'F3D 2011'!$A$3:$A$60,"-")</f>
        <v>-</v>
      </c>
      <c r="N104" s="49" t="str">
        <f>_xlfn.XLOOKUP(B104,'F3D 2009'!$B$3:$B$60,'F3D 2009'!$A$3:$A$60,"-")</f>
        <v>-</v>
      </c>
      <c r="O104" s="49" t="str">
        <f>_xlfn.XLOOKUP(B104,'F3D 2007'!$B$3:$B$60,'F3D 2007'!$A$3:$A$60,"-")</f>
        <v>-</v>
      </c>
      <c r="P104" s="49" t="str">
        <f>_xlfn.XLOOKUP(B104,'F3D 2005'!$B$3:$B$60,'F3D 2005'!$A$3:$A$60,"-")</f>
        <v>-</v>
      </c>
      <c r="Q104" s="49" t="str">
        <f>_xlfn.XLOOKUP(B104,'F3D 2003'!$B$3:$B$60,'F3D 2003'!$A$3:$A$60,"-")</f>
        <v>-</v>
      </c>
      <c r="R104" s="49" t="str">
        <f>_xlfn.XLOOKUP(B104,'F3D 2001'!$B$3:$B$60,'F3D 2001'!$A$3:$A$60,"-")</f>
        <v>-</v>
      </c>
      <c r="S104" s="49" t="str">
        <f>_xlfn.XLOOKUP(B104,'F3D 1999'!$B$3:$B$60,'F3D 1999'!$A$3:$A$60,"-")</f>
        <v>-</v>
      </c>
      <c r="T104" s="49" t="str">
        <f>_xlfn.XLOOKUP(B104,'F3D 1997'!$B$3:$B$56,'F3D 1997'!$A$3:$A$56,"-")</f>
        <v>-</v>
      </c>
      <c r="U104" s="49" t="str">
        <f>_xlfn.XLOOKUP(B104,'F3D 1995'!$B$3:$B$60,'F3D 1995'!$A$3:$A$60,"-")</f>
        <v>-</v>
      </c>
      <c r="V104" s="49" t="str">
        <f>_xlfn.XLOOKUP(B104,'F3D 1993'!$B$3:$B$60,'F3D 1993'!$A$3:$A$60,"-")</f>
        <v>-</v>
      </c>
      <c r="W104" s="49" t="str">
        <f>_xlfn.XLOOKUP(B104,'F3D 1991'!$B$3:$B$60,'F3D 1991'!$A$3:$A$60,"-")</f>
        <v>-</v>
      </c>
      <c r="X104" s="49" t="str">
        <f>_xlfn.XLOOKUP(B104,'F3D 1989'!$B$3:$B$60,'F3D 1989'!$A$3:$A$60,"-")</f>
        <v>-</v>
      </c>
      <c r="Y104" s="49">
        <f>_xlfn.XLOOKUP(B104,'F3D 1987'!$B$3:$B$60,'F3D 1987'!$A$3:$A$60,"-")</f>
        <v>10</v>
      </c>
      <c r="Z104" s="50" t="str">
        <f>_xlfn.XLOOKUP(B104,'F3D 1985'!$B$3:$B$60,'F3D 1985'!$A$3:$A$60,"-")</f>
        <v>-</v>
      </c>
    </row>
    <row r="105" spans="1:26" x14ac:dyDescent="0.3">
      <c r="A105" s="40">
        <f>A104+1</f>
        <v>103</v>
      </c>
      <c r="B105" s="41" t="s">
        <v>324</v>
      </c>
      <c r="C105" s="42" t="s">
        <v>12</v>
      </c>
      <c r="D105" s="85">
        <f>MIN(_xlfn.XLOOKUP(B105,'F3D 2025'!B:B,'F3D 2025'!E:E,200),_xlfn.XLOOKUP(B105,'F3D 2023'!B:B,'F3D 2023'!E:E,200),_xlfn.XLOOKUP(B105,'F3D 2022'!B:B,'F3D 2022'!E:E,200),_xlfn.XLOOKUP(B105,'F3D 2019'!B:B,'F3D 2019'!E:E,200),_xlfn.XLOOKUP(B105,'F3D 2017'!B:B,'F3D 2017'!E:E,200),_xlfn.XLOOKUP(B105,'F3D 2015'!B:B,'F3D 2015'!E:E,200),_xlfn.XLOOKUP(B105,'F3D 2013'!B:B,'F3D 2013'!E:E,200),_xlfn.XLOOKUP(B105,'F3D 2011'!B:B,'F3D 2011'!E:E,200),_xlfn.XLOOKUP(B105,'F3D 2009'!B:B,'F3D 2009'!E:E,200),_xlfn.XLOOKUP(B105,'F3D 2007'!B:B,'F3D 2007'!E:E,200),_xlfn.XLOOKUP(B105,'F3D 2005'!B:B,'F3D 2005'!E:E,200),_xlfn.XLOOKUP(B105,'F3D 2003'!B:B,'F3D 2003'!E:E,200),_xlfn.XLOOKUP(B105,'F3D 2001'!B:B,'F3D 2001'!E:E,200),_xlfn.XLOOKUP(B105,'F3D 1999'!B:B,'F3D 1999'!E:E,200),_xlfn.XLOOKUP(B105,'F3D 1997'!B:B,'F3D 1997'!E:E,200),_xlfn.XLOOKUP(B105,'F3D 1995'!B:B,'F3D 1995'!E:E,200),_xlfn.XLOOKUP(B105,'F3D 1993'!B:B,'F3D 1993'!E:E,200),_xlfn.XLOOKUP(B105,'F3D 1991'!B:B,'F3D 1991'!E:E,200),_xlfn.XLOOKUP(B105,'F3D 1989'!B:B,'F3D 1989'!E:E,200),_xlfn.XLOOKUP(B105,'F3D 1987'!B:B,'F3D 1987'!E:E,200),_xlfn.XLOOKUP(B105,'F3D 1985'!B:B,'F3D 1985'!E:E,200))</f>
        <v>80.099999999999994</v>
      </c>
      <c r="E105" s="82">
        <f>_xlfn.XLOOKUP(F105,AB:AB,AC:AC,0)+_xlfn.XLOOKUP(G105,AB:AB,AC:AC,0)+_xlfn.XLOOKUP(H105,AB:AB,AC:AC,0)+_xlfn.XLOOKUP(I105,AB:AB,AC:AC,0)+_xlfn.XLOOKUP(J105,AB:AB,AC:AC,0)+_xlfn.XLOOKUP(K105,AB:AB,AC:AC,0)+_xlfn.XLOOKUP(L105,AB:AB,AC:AC,0)+_xlfn.XLOOKUP(M105,AB:AB,AC:AC,0)+_xlfn.XLOOKUP(N105,AB:AB,AC:AC,0)+_xlfn.XLOOKUP(O105,AB:AB,AC:AC,0)+_xlfn.XLOOKUP(P105,AB:AB,AC:AC,0)+_xlfn.XLOOKUP(Q105,AB:AB,AC:AC,0)+_xlfn.XLOOKUP(R105,AB:AB,AC:AC,0)+_xlfn.XLOOKUP(S105,AB:AB,AC:AC,0)+_xlfn.XLOOKUP(T105,AB:AB,AC:AC,0)+_xlfn.XLOOKUP(U105,AB:AB,AC:AC,0)+_xlfn.XLOOKUP(V105,AB:AB,AC:AC,0)+_xlfn.XLOOKUP(W105,AB:AB,AC:AC,0)+_xlfn.XLOOKUP(X105,AB:AB,AC:AC,0)+_xlfn.XLOOKUP(Y105,AB:AB,AC:AC,0)+_xlfn.XLOOKUP(Z105,AB:AB,AC:AC,0)</f>
        <v>28.368851616326868</v>
      </c>
      <c r="F105" s="46" t="str">
        <f>_xlfn.XLOOKUP(B105,'F3D 2025'!$B$3:$B$60,'F3D 2025'!$A$3:$A$60,"-")</f>
        <v>-</v>
      </c>
      <c r="G105" s="49" t="str">
        <f>_xlfn.XLOOKUP(B105,'F3D 2023'!$B$3:$B$60,'F3D 2023'!$A$3:$A$60,"-")</f>
        <v>-</v>
      </c>
      <c r="H105" s="49" t="str">
        <f>_xlfn.XLOOKUP(B105,'F3D 2022'!$B$3:$B$60,'F3D 2022'!$A$3:$A$60,"-")</f>
        <v>-</v>
      </c>
      <c r="I105" s="49" t="str">
        <f>_xlfn.XLOOKUP(B105,'F3D 2019'!$B$3:$B$60,'F3D 2019'!$A$3:$A$60,"-")</f>
        <v>-</v>
      </c>
      <c r="J105" s="49" t="str">
        <f>_xlfn.XLOOKUP(B105,'F3D 2017'!$B$3:$B$60,'F3D 2017'!$A$3:$A$60,"-")</f>
        <v>-</v>
      </c>
      <c r="K105" s="49" t="str">
        <f>_xlfn.XLOOKUP(B105,'F3D 2015'!$B$3:$B$60,'F3D 2015'!$A$3:$A$60,"-")</f>
        <v>-</v>
      </c>
      <c r="L105" s="49" t="str">
        <f>_xlfn.XLOOKUP(B105,'F3D 2013'!$B$3:$B$60,'F3D 2013'!$A$3:$A$60,"-")</f>
        <v>-</v>
      </c>
      <c r="M105" s="49" t="str">
        <f>_xlfn.XLOOKUP(B105,'F3D 2011'!$B$3:$B$60,'F3D 2011'!$A$3:$A$60,"-")</f>
        <v>-</v>
      </c>
      <c r="N105" s="49" t="str">
        <f>_xlfn.XLOOKUP(B105,'F3D 2009'!$B$3:$B$60,'F3D 2009'!$A$3:$A$60,"-")</f>
        <v>-</v>
      </c>
      <c r="O105" s="49" t="str">
        <f>_xlfn.XLOOKUP(B105,'F3D 2007'!$B$3:$B$60,'F3D 2007'!$A$3:$A$60,"-")</f>
        <v>-</v>
      </c>
      <c r="P105" s="49" t="str">
        <f>_xlfn.XLOOKUP(B105,'F3D 2005'!$B$3:$B$60,'F3D 2005'!$A$3:$A$60,"-")</f>
        <v>-</v>
      </c>
      <c r="Q105" s="49" t="str">
        <f>_xlfn.XLOOKUP(B105,'F3D 2003'!$B$3:$B$60,'F3D 2003'!$A$3:$A$60,"-")</f>
        <v>-</v>
      </c>
      <c r="R105" s="49" t="str">
        <f>_xlfn.XLOOKUP(B105,'F3D 2001'!$B$3:$B$60,'F3D 2001'!$A$3:$A$60,"-")</f>
        <v>-</v>
      </c>
      <c r="S105" s="49" t="str">
        <f>_xlfn.XLOOKUP(B105,'F3D 1999'!$B$3:$B$60,'F3D 1999'!$A$3:$A$60,"-")</f>
        <v>-</v>
      </c>
      <c r="T105" s="49" t="str">
        <f>_xlfn.XLOOKUP(B105,'F3D 1997'!$B$3:$B$56,'F3D 1997'!$A$3:$A$56,"-")</f>
        <v>-</v>
      </c>
      <c r="U105" s="49" t="str">
        <f>_xlfn.XLOOKUP(B105,'F3D 1995'!$B$3:$B$60,'F3D 1995'!$A$3:$A$60,"-")</f>
        <v>-</v>
      </c>
      <c r="V105" s="49" t="str">
        <f>_xlfn.XLOOKUP(B105,'F3D 1993'!$B$3:$B$60,'F3D 1993'!$A$3:$A$60,"-")</f>
        <v>-</v>
      </c>
      <c r="W105" s="49" t="str">
        <f>_xlfn.XLOOKUP(B105,'F3D 1991'!$B$3:$B$60,'F3D 1991'!$A$3:$A$60,"-")</f>
        <v>-</v>
      </c>
      <c r="X105" s="49">
        <f>_xlfn.XLOOKUP(B105,'F3D 1989'!$B$3:$B$60,'F3D 1989'!$A$3:$A$60,"-")</f>
        <v>10</v>
      </c>
      <c r="Y105" s="49" t="str">
        <f>_xlfn.XLOOKUP(B105,'F3D 1987'!$B$3:$B$60,'F3D 1987'!$A$3:$A$60,"-")</f>
        <v>-</v>
      </c>
      <c r="Z105" s="50" t="str">
        <f>_xlfn.XLOOKUP(B105,'F3D 1985'!$B$3:$B$60,'F3D 1985'!$A$3:$A$60,"-")</f>
        <v>-</v>
      </c>
    </row>
    <row r="106" spans="1:26" x14ac:dyDescent="0.3">
      <c r="A106" s="40">
        <f>A105+1</f>
        <v>104</v>
      </c>
      <c r="B106" s="41" t="s">
        <v>361</v>
      </c>
      <c r="C106" s="42" t="s">
        <v>6</v>
      </c>
      <c r="D106" s="85">
        <f>MIN(_xlfn.XLOOKUP(B106,'F3D 2025'!B:B,'F3D 2025'!E:E,200),_xlfn.XLOOKUP(B106,'F3D 2023'!B:B,'F3D 2023'!E:E,200),_xlfn.XLOOKUP(B106,'F3D 2022'!B:B,'F3D 2022'!E:E,200),_xlfn.XLOOKUP(B106,'F3D 2019'!B:B,'F3D 2019'!E:E,200),_xlfn.XLOOKUP(B106,'F3D 2017'!B:B,'F3D 2017'!E:E,200),_xlfn.XLOOKUP(B106,'F3D 2015'!B:B,'F3D 2015'!E:E,200),_xlfn.XLOOKUP(B106,'F3D 2013'!B:B,'F3D 2013'!E:E,200),_xlfn.XLOOKUP(B106,'F3D 2011'!B:B,'F3D 2011'!E:E,200),_xlfn.XLOOKUP(B106,'F3D 2009'!B:B,'F3D 2009'!E:E,200),_xlfn.XLOOKUP(B106,'F3D 2007'!B:B,'F3D 2007'!E:E,200),_xlfn.XLOOKUP(B106,'F3D 2005'!B:B,'F3D 2005'!E:E,200),_xlfn.XLOOKUP(B106,'F3D 2003'!B:B,'F3D 2003'!E:E,200),_xlfn.XLOOKUP(B106,'F3D 2001'!B:B,'F3D 2001'!E:E,200),_xlfn.XLOOKUP(B106,'F3D 1999'!B:B,'F3D 1999'!E:E,200),_xlfn.XLOOKUP(B106,'F3D 1997'!B:B,'F3D 1997'!E:E,200),_xlfn.XLOOKUP(B106,'F3D 1995'!B:B,'F3D 1995'!E:E,200),_xlfn.XLOOKUP(B106,'F3D 1993'!B:B,'F3D 1993'!E:E,200),_xlfn.XLOOKUP(B106,'F3D 1991'!B:B,'F3D 1991'!E:E,200),_xlfn.XLOOKUP(B106,'F3D 1989'!B:B,'F3D 1989'!E:E,200),_xlfn.XLOOKUP(B106,'F3D 1987'!B:B,'F3D 1987'!E:E,200),_xlfn.XLOOKUP(B106,'F3D 1985'!B:B,'F3D 1985'!E:E,200))</f>
        <v>67.900000000000006</v>
      </c>
      <c r="E106" s="82">
        <f>_xlfn.XLOOKUP(F106,AB:AB,AC:AC,0)+_xlfn.XLOOKUP(G106,AB:AB,AC:AC,0)+_xlfn.XLOOKUP(H106,AB:AB,AC:AC,0)+_xlfn.XLOOKUP(I106,AB:AB,AC:AC,0)+_xlfn.XLOOKUP(J106,AB:AB,AC:AC,0)+_xlfn.XLOOKUP(K106,AB:AB,AC:AC,0)+_xlfn.XLOOKUP(L106,AB:AB,AC:AC,0)+_xlfn.XLOOKUP(M106,AB:AB,AC:AC,0)+_xlfn.XLOOKUP(N106,AB:AB,AC:AC,0)+_xlfn.XLOOKUP(O106,AB:AB,AC:AC,0)+_xlfn.XLOOKUP(P106,AB:AB,AC:AC,0)+_xlfn.XLOOKUP(Q106,AB:AB,AC:AC,0)+_xlfn.XLOOKUP(R106,AB:AB,AC:AC,0)+_xlfn.XLOOKUP(S106,AB:AB,AC:AC,0)+_xlfn.XLOOKUP(T106,AB:AB,AC:AC,0)+_xlfn.XLOOKUP(U106,AB:AB,AC:AC,0)+_xlfn.XLOOKUP(V106,AB:AB,AC:AC,0)+_xlfn.XLOOKUP(W106,AB:AB,AC:AC,0)+_xlfn.XLOOKUP(X106,AB:AB,AC:AC,0)+_xlfn.XLOOKUP(Y106,AB:AB,AC:AC,0)+_xlfn.XLOOKUP(Z106,AB:AB,AC:AC,0)</f>
        <v>28.368851616326868</v>
      </c>
      <c r="F106" s="46" t="str">
        <f>_xlfn.XLOOKUP(B106,'F3D 2025'!$B$3:$B$60,'F3D 2025'!$A$3:$A$60,"-")</f>
        <v>-</v>
      </c>
      <c r="G106" s="49" t="str">
        <f>_xlfn.XLOOKUP(B106,'F3D 2023'!$B$3:$B$60,'F3D 2023'!$A$3:$A$60,"-")</f>
        <v>-</v>
      </c>
      <c r="H106" s="49" t="str">
        <f>_xlfn.XLOOKUP(B106,'F3D 2022'!$B$3:$B$60,'F3D 2022'!$A$3:$A$60,"-")</f>
        <v>-</v>
      </c>
      <c r="I106" s="49" t="str">
        <f>_xlfn.XLOOKUP(B106,'F3D 2019'!$B$3:$B$60,'F3D 2019'!$A$3:$A$60,"-")</f>
        <v>-</v>
      </c>
      <c r="J106" s="49" t="str">
        <f>_xlfn.XLOOKUP(B106,'F3D 2017'!$B$3:$B$60,'F3D 2017'!$A$3:$A$60,"-")</f>
        <v>-</v>
      </c>
      <c r="K106" s="49" t="str">
        <f>_xlfn.XLOOKUP(B106,'F3D 2015'!$B$3:$B$60,'F3D 2015'!$A$3:$A$60,"-")</f>
        <v>-</v>
      </c>
      <c r="L106" s="49" t="str">
        <f>_xlfn.XLOOKUP(B106,'F3D 2013'!$B$3:$B$60,'F3D 2013'!$A$3:$A$60,"-")</f>
        <v>-</v>
      </c>
      <c r="M106" s="49" t="str">
        <f>_xlfn.XLOOKUP(B106,'F3D 2011'!$B$3:$B$60,'F3D 2011'!$A$3:$A$60,"-")</f>
        <v>-</v>
      </c>
      <c r="N106" s="49" t="str">
        <f>_xlfn.XLOOKUP(B106,'F3D 2009'!$B$3:$B$60,'F3D 2009'!$A$3:$A$60,"-")</f>
        <v>-</v>
      </c>
      <c r="O106" s="49" t="str">
        <f>_xlfn.XLOOKUP(B106,'F3D 2007'!$B$3:$B$60,'F3D 2007'!$A$3:$A$60,"-")</f>
        <v>-</v>
      </c>
      <c r="P106" s="49" t="str">
        <f>_xlfn.XLOOKUP(B106,'F3D 2005'!$B$3:$B$60,'F3D 2005'!$A$3:$A$60,"-")</f>
        <v>-</v>
      </c>
      <c r="Q106" s="49" t="str">
        <f>_xlfn.XLOOKUP(B106,'F3D 2003'!$B$3:$B$60,'F3D 2003'!$A$3:$A$60,"-")</f>
        <v>-</v>
      </c>
      <c r="R106" s="49" t="str">
        <f>_xlfn.XLOOKUP(B106,'F3D 2001'!$B$3:$B$60,'F3D 2001'!$A$3:$A$60,"-")</f>
        <v>-</v>
      </c>
      <c r="S106" s="49" t="str">
        <f>_xlfn.XLOOKUP(B106,'F3D 1999'!$B$3:$B$60,'F3D 1999'!$A$3:$A$60,"-")</f>
        <v>-</v>
      </c>
      <c r="T106" s="49" t="str">
        <f>_xlfn.XLOOKUP(B106,'F3D 1997'!$B$3:$B$56,'F3D 1997'!$A$3:$A$56,"-")</f>
        <v>-</v>
      </c>
      <c r="U106" s="49">
        <f>_xlfn.XLOOKUP(B106,'F3D 1995'!$B$3:$B$60,'F3D 1995'!$A$3:$A$60,"-")</f>
        <v>10</v>
      </c>
      <c r="V106" s="49" t="str">
        <f>_xlfn.XLOOKUP(B106,'F3D 1993'!$B$3:$B$60,'F3D 1993'!$A$3:$A$60,"-")</f>
        <v>-</v>
      </c>
      <c r="W106" s="49" t="str">
        <f>_xlfn.XLOOKUP(B106,'F3D 1991'!$B$3:$B$60,'F3D 1991'!$A$3:$A$60,"-")</f>
        <v>-</v>
      </c>
      <c r="X106" s="49" t="str">
        <f>_xlfn.XLOOKUP(B106,'F3D 1989'!$B$3:$B$60,'F3D 1989'!$A$3:$A$60,"-")</f>
        <v>-</v>
      </c>
      <c r="Y106" s="49" t="str">
        <f>_xlfn.XLOOKUP(B106,'F3D 1987'!$B$3:$B$60,'F3D 1987'!$A$3:$A$60,"-")</f>
        <v>-</v>
      </c>
      <c r="Z106" s="50" t="str">
        <f>_xlfn.XLOOKUP(B106,'F3D 1985'!$B$3:$B$60,'F3D 1985'!$A$3:$A$60,"-")</f>
        <v>-</v>
      </c>
    </row>
    <row r="107" spans="1:26" x14ac:dyDescent="0.3">
      <c r="A107" s="40">
        <f>A106+1</f>
        <v>105</v>
      </c>
      <c r="B107" s="41" t="s">
        <v>256</v>
      </c>
      <c r="C107" s="42" t="s">
        <v>11</v>
      </c>
      <c r="D107" s="85">
        <f>MIN(_xlfn.XLOOKUP(B107,'F3D 2025'!B:B,'F3D 2025'!E:E,200),_xlfn.XLOOKUP(B107,'F3D 2023'!B:B,'F3D 2023'!E:E,200),_xlfn.XLOOKUP(B107,'F3D 2022'!B:B,'F3D 2022'!E:E,200),_xlfn.XLOOKUP(B107,'F3D 2019'!B:B,'F3D 2019'!E:E,200),_xlfn.XLOOKUP(B107,'F3D 2017'!B:B,'F3D 2017'!E:E,200),_xlfn.XLOOKUP(B107,'F3D 2015'!B:B,'F3D 2015'!E:E,200),_xlfn.XLOOKUP(B107,'F3D 2013'!B:B,'F3D 2013'!E:E,200),_xlfn.XLOOKUP(B107,'F3D 2011'!B:B,'F3D 2011'!E:E,200),_xlfn.XLOOKUP(B107,'F3D 2009'!B:B,'F3D 2009'!E:E,200),_xlfn.XLOOKUP(B107,'F3D 2007'!B:B,'F3D 2007'!E:E,200),_xlfn.XLOOKUP(B107,'F3D 2005'!B:B,'F3D 2005'!E:E,200),_xlfn.XLOOKUP(B107,'F3D 2003'!B:B,'F3D 2003'!E:E,200),_xlfn.XLOOKUP(B107,'F3D 2001'!B:B,'F3D 2001'!E:E,200),_xlfn.XLOOKUP(B107,'F3D 1999'!B:B,'F3D 1999'!E:E,200),_xlfn.XLOOKUP(B107,'F3D 1997'!B:B,'F3D 1997'!E:E,200),_xlfn.XLOOKUP(B107,'F3D 1995'!B:B,'F3D 1995'!E:E,200),_xlfn.XLOOKUP(B107,'F3D 1993'!B:B,'F3D 1993'!E:E,200),_xlfn.XLOOKUP(B107,'F3D 1991'!B:B,'F3D 1991'!E:E,200),_xlfn.XLOOKUP(B107,'F3D 1989'!B:B,'F3D 1989'!E:E,200),_xlfn.XLOOKUP(B107,'F3D 1987'!B:B,'F3D 1987'!E:E,200),_xlfn.XLOOKUP(B107,'F3D 1985'!B:B,'F3D 1985'!E:E,200))</f>
        <v>67.08</v>
      </c>
      <c r="E107" s="82">
        <f>_xlfn.XLOOKUP(F107,AB:AB,AC:AC,0)+_xlfn.XLOOKUP(G107,AB:AB,AC:AC,0)+_xlfn.XLOOKUP(H107,AB:AB,AC:AC,0)+_xlfn.XLOOKUP(I107,AB:AB,AC:AC,0)+_xlfn.XLOOKUP(J107,AB:AB,AC:AC,0)+_xlfn.XLOOKUP(K107,AB:AB,AC:AC,0)+_xlfn.XLOOKUP(L107,AB:AB,AC:AC,0)+_xlfn.XLOOKUP(M107,AB:AB,AC:AC,0)+_xlfn.XLOOKUP(N107,AB:AB,AC:AC,0)+_xlfn.XLOOKUP(O107,AB:AB,AC:AC,0)+_xlfn.XLOOKUP(P107,AB:AB,AC:AC,0)+_xlfn.XLOOKUP(Q107,AB:AB,AC:AC,0)+_xlfn.XLOOKUP(R107,AB:AB,AC:AC,0)+_xlfn.XLOOKUP(S107,AB:AB,AC:AC,0)+_xlfn.XLOOKUP(T107,AB:AB,AC:AC,0)+_xlfn.XLOOKUP(U107,AB:AB,AC:AC,0)+_xlfn.XLOOKUP(V107,AB:AB,AC:AC,0)+_xlfn.XLOOKUP(W107,AB:AB,AC:AC,0)+_xlfn.XLOOKUP(X107,AB:AB,AC:AC,0)+_xlfn.XLOOKUP(Y107,AB:AB,AC:AC,0)+_xlfn.XLOOKUP(Z107,AB:AB,AC:AC,0)</f>
        <v>28.077925458908538</v>
      </c>
      <c r="F107" s="46" t="str">
        <f>_xlfn.XLOOKUP(B107,'F3D 2025'!$B$3:$B$60,'F3D 2025'!$A$3:$A$60,"-")</f>
        <v>-</v>
      </c>
      <c r="G107" s="49" t="str">
        <f>_xlfn.XLOOKUP(B107,'F3D 2023'!$B$3:$B$60,'F3D 2023'!$A$3:$A$60,"-")</f>
        <v>-</v>
      </c>
      <c r="H107" s="49" t="str">
        <f>_xlfn.XLOOKUP(B107,'F3D 2022'!$B$3:$B$60,'F3D 2022'!$A$3:$A$60,"-")</f>
        <v>-</v>
      </c>
      <c r="I107" s="49" t="str">
        <f>_xlfn.XLOOKUP(B107,'F3D 2019'!$B$3:$B$60,'F3D 2019'!$A$3:$A$60,"-")</f>
        <v>-</v>
      </c>
      <c r="J107" s="49" t="str">
        <f>_xlfn.XLOOKUP(B107,'F3D 2017'!$B$3:$B$60,'F3D 2017'!$A$3:$A$60,"-")</f>
        <v>-</v>
      </c>
      <c r="K107" s="49" t="str">
        <f>_xlfn.XLOOKUP(B107,'F3D 2015'!$B$3:$B$60,'F3D 2015'!$A$3:$A$60,"-")</f>
        <v>-</v>
      </c>
      <c r="L107" s="49" t="str">
        <f>_xlfn.XLOOKUP(B107,'F3D 2013'!$B$3:$B$60,'F3D 2013'!$A$3:$A$60,"-")</f>
        <v>-</v>
      </c>
      <c r="M107" s="49" t="str">
        <f>_xlfn.XLOOKUP(B107,'F3D 2011'!$B$3:$B$60,'F3D 2011'!$A$3:$A$60,"-")</f>
        <v>-</v>
      </c>
      <c r="N107" s="49" t="str">
        <f>_xlfn.XLOOKUP(B107,'F3D 2009'!$B$3:$B$60,'F3D 2009'!$A$3:$A$60,"-")</f>
        <v>-</v>
      </c>
      <c r="O107" s="49" t="str">
        <f>_xlfn.XLOOKUP(B107,'F3D 2007'!$B$3:$B$60,'F3D 2007'!$A$3:$A$60,"-")</f>
        <v>-</v>
      </c>
      <c r="P107" s="49" t="str">
        <f>_xlfn.XLOOKUP(B107,'F3D 2005'!$B$3:$B$60,'F3D 2005'!$A$3:$A$60,"-")</f>
        <v>-</v>
      </c>
      <c r="Q107" s="49" t="str">
        <f>_xlfn.XLOOKUP(B107,'F3D 2003'!$B$3:$B$60,'F3D 2003'!$A$3:$A$60,"-")</f>
        <v>-</v>
      </c>
      <c r="R107" s="49">
        <f>_xlfn.XLOOKUP(B107,'F3D 2001'!$B$3:$B$60,'F3D 2001'!$A$3:$A$60,"-")</f>
        <v>19</v>
      </c>
      <c r="S107" s="49">
        <f>_xlfn.XLOOKUP(B107,'F3D 1999'!$B$3:$B$60,'F3D 1999'!$A$3:$A$60,"-")</f>
        <v>17</v>
      </c>
      <c r="T107" s="49">
        <f>_xlfn.XLOOKUP(B107,'F3D 1997'!$B$3:$B$56,'F3D 1997'!$A$3:$A$56,"-")</f>
        <v>40</v>
      </c>
      <c r="U107" s="49">
        <f>_xlfn.XLOOKUP(B107,'F3D 1995'!$B$3:$B$60,'F3D 1995'!$A$3:$A$60,"-")</f>
        <v>31</v>
      </c>
      <c r="V107" s="49">
        <f>_xlfn.XLOOKUP(B107,'F3D 1993'!$B$3:$B$60,'F3D 1993'!$A$3:$A$60,"-")</f>
        <v>24</v>
      </c>
      <c r="W107" s="49" t="str">
        <f>_xlfn.XLOOKUP(B107,'F3D 1991'!$B$3:$B$60,'F3D 1991'!$A$3:$A$60,"-")</f>
        <v>-</v>
      </c>
      <c r="X107" s="49" t="str">
        <f>_xlfn.XLOOKUP(B107,'F3D 1989'!$B$3:$B$60,'F3D 1989'!$A$3:$A$60,"-")</f>
        <v>-</v>
      </c>
      <c r="Y107" s="49" t="str">
        <f>_xlfn.XLOOKUP(B107,'F3D 1987'!$B$3:$B$60,'F3D 1987'!$A$3:$A$60,"-")</f>
        <v>-</v>
      </c>
      <c r="Z107" s="50" t="str">
        <f>_xlfn.XLOOKUP(B107,'F3D 1985'!$B$3:$B$60,'F3D 1985'!$A$3:$A$60,"-")</f>
        <v>-</v>
      </c>
    </row>
    <row r="108" spans="1:26" x14ac:dyDescent="0.3">
      <c r="A108" s="40">
        <f>A107+1</f>
        <v>106</v>
      </c>
      <c r="B108" s="41" t="s">
        <v>326</v>
      </c>
      <c r="C108" s="42" t="s">
        <v>33</v>
      </c>
      <c r="D108" s="85">
        <f>MIN(_xlfn.XLOOKUP(B108,'F3D 2025'!B:B,'F3D 2025'!E:E,200),_xlfn.XLOOKUP(B108,'F3D 2023'!B:B,'F3D 2023'!E:E,200),_xlfn.XLOOKUP(B108,'F3D 2022'!B:B,'F3D 2022'!E:E,200),_xlfn.XLOOKUP(B108,'F3D 2019'!B:B,'F3D 2019'!E:E,200),_xlfn.XLOOKUP(B108,'F3D 2017'!B:B,'F3D 2017'!E:E,200),_xlfn.XLOOKUP(B108,'F3D 2015'!B:B,'F3D 2015'!E:E,200),_xlfn.XLOOKUP(B108,'F3D 2013'!B:B,'F3D 2013'!E:E,200),_xlfn.XLOOKUP(B108,'F3D 2011'!B:B,'F3D 2011'!E:E,200),_xlfn.XLOOKUP(B108,'F3D 2009'!B:B,'F3D 2009'!E:E,200),_xlfn.XLOOKUP(B108,'F3D 2007'!B:B,'F3D 2007'!E:E,200),_xlfn.XLOOKUP(B108,'F3D 2005'!B:B,'F3D 2005'!E:E,200),_xlfn.XLOOKUP(B108,'F3D 2003'!B:B,'F3D 2003'!E:E,200),_xlfn.XLOOKUP(B108,'F3D 2001'!B:B,'F3D 2001'!E:E,200),_xlfn.XLOOKUP(B108,'F3D 1999'!B:B,'F3D 1999'!E:E,200),_xlfn.XLOOKUP(B108,'F3D 1997'!B:B,'F3D 1997'!E:E,200),_xlfn.XLOOKUP(B108,'F3D 1995'!B:B,'F3D 1995'!E:E,200),_xlfn.XLOOKUP(B108,'F3D 1993'!B:B,'F3D 1993'!E:E,200),_xlfn.XLOOKUP(B108,'F3D 1991'!B:B,'F3D 1991'!E:E,200),_xlfn.XLOOKUP(B108,'F3D 1989'!B:B,'F3D 1989'!E:E,200),_xlfn.XLOOKUP(B108,'F3D 1987'!B:B,'F3D 1987'!E:E,200),_xlfn.XLOOKUP(B108,'F3D 1985'!B:B,'F3D 1985'!E:E,200))</f>
        <v>79.099999999999994</v>
      </c>
      <c r="E108" s="82">
        <f>_xlfn.XLOOKUP(F108,AB:AB,AC:AC,0)+_xlfn.XLOOKUP(G108,AB:AB,AC:AC,0)+_xlfn.XLOOKUP(H108,AB:AB,AC:AC,0)+_xlfn.XLOOKUP(I108,AB:AB,AC:AC,0)+_xlfn.XLOOKUP(J108,AB:AB,AC:AC,0)+_xlfn.XLOOKUP(K108,AB:AB,AC:AC,0)+_xlfn.XLOOKUP(L108,AB:AB,AC:AC,0)+_xlfn.XLOOKUP(M108,AB:AB,AC:AC,0)+_xlfn.XLOOKUP(N108,AB:AB,AC:AC,0)+_xlfn.XLOOKUP(O108,AB:AB,AC:AC,0)+_xlfn.XLOOKUP(P108,AB:AB,AC:AC,0)+_xlfn.XLOOKUP(Q108,AB:AB,AC:AC,0)+_xlfn.XLOOKUP(R108,AB:AB,AC:AC,0)+_xlfn.XLOOKUP(S108,AB:AB,AC:AC,0)+_xlfn.XLOOKUP(T108,AB:AB,AC:AC,0)+_xlfn.XLOOKUP(U108,AB:AB,AC:AC,0)+_xlfn.XLOOKUP(V108,AB:AB,AC:AC,0)+_xlfn.XLOOKUP(W108,AB:AB,AC:AC,0)+_xlfn.XLOOKUP(X108,AB:AB,AC:AC,0)+_xlfn.XLOOKUP(Y108,AB:AB,AC:AC,0)+_xlfn.XLOOKUP(Z108,AB:AB,AC:AC,0)</f>
        <v>27.524124324399594</v>
      </c>
      <c r="F108" s="46" t="str">
        <f>_xlfn.XLOOKUP(B108,'F3D 2025'!$B$3:$B$60,'F3D 2025'!$A$3:$A$60,"-")</f>
        <v>-</v>
      </c>
      <c r="G108" s="49" t="str">
        <f>_xlfn.XLOOKUP(B108,'F3D 2023'!$B$3:$B$60,'F3D 2023'!$A$3:$A$60,"-")</f>
        <v>-</v>
      </c>
      <c r="H108" s="49" t="str">
        <f>_xlfn.XLOOKUP(B108,'F3D 2022'!$B$3:$B$60,'F3D 2022'!$A$3:$A$60,"-")</f>
        <v>-</v>
      </c>
      <c r="I108" s="49" t="str">
        <f>_xlfn.XLOOKUP(B108,'F3D 2019'!$B$3:$B$60,'F3D 2019'!$A$3:$A$60,"-")</f>
        <v>-</v>
      </c>
      <c r="J108" s="49" t="str">
        <f>_xlfn.XLOOKUP(B108,'F3D 2017'!$B$3:$B$60,'F3D 2017'!$A$3:$A$60,"-")</f>
        <v>-</v>
      </c>
      <c r="K108" s="49" t="str">
        <f>_xlfn.XLOOKUP(B108,'F3D 2015'!$B$3:$B$60,'F3D 2015'!$A$3:$A$60,"-")</f>
        <v>-</v>
      </c>
      <c r="L108" s="49" t="str">
        <f>_xlfn.XLOOKUP(B108,'F3D 2013'!$B$3:$B$60,'F3D 2013'!$A$3:$A$60,"-")</f>
        <v>-</v>
      </c>
      <c r="M108" s="49" t="str">
        <f>_xlfn.XLOOKUP(B108,'F3D 2011'!$B$3:$B$60,'F3D 2011'!$A$3:$A$60,"-")</f>
        <v>-</v>
      </c>
      <c r="N108" s="49" t="str">
        <f>_xlfn.XLOOKUP(B108,'F3D 2009'!$B$3:$B$60,'F3D 2009'!$A$3:$A$60,"-")</f>
        <v>-</v>
      </c>
      <c r="O108" s="49" t="str">
        <f>_xlfn.XLOOKUP(B108,'F3D 2007'!$B$3:$B$60,'F3D 2007'!$A$3:$A$60,"-")</f>
        <v>-</v>
      </c>
      <c r="P108" s="49" t="str">
        <f>_xlfn.XLOOKUP(B108,'F3D 2005'!$B$3:$B$60,'F3D 2005'!$A$3:$A$60,"-")</f>
        <v>-</v>
      </c>
      <c r="Q108" s="49" t="str">
        <f>_xlfn.XLOOKUP(B108,'F3D 2003'!$B$3:$B$60,'F3D 2003'!$A$3:$A$60,"-")</f>
        <v>-</v>
      </c>
      <c r="R108" s="49" t="str">
        <f>_xlfn.XLOOKUP(B108,'F3D 2001'!$B$3:$B$60,'F3D 2001'!$A$3:$A$60,"-")</f>
        <v>-</v>
      </c>
      <c r="S108" s="49" t="str">
        <f>_xlfn.XLOOKUP(B108,'F3D 1999'!$B$3:$B$60,'F3D 1999'!$A$3:$A$60,"-")</f>
        <v>-</v>
      </c>
      <c r="T108" s="49" t="str">
        <f>_xlfn.XLOOKUP(B108,'F3D 1997'!$B$3:$B$56,'F3D 1997'!$A$3:$A$56,"-")</f>
        <v>-</v>
      </c>
      <c r="U108" s="49" t="str">
        <f>_xlfn.XLOOKUP(B108,'F3D 1995'!$B$3:$B$60,'F3D 1995'!$A$3:$A$60,"-")</f>
        <v>-</v>
      </c>
      <c r="V108" s="49" t="str">
        <f>_xlfn.XLOOKUP(B108,'F3D 1993'!$B$3:$B$60,'F3D 1993'!$A$3:$A$60,"-")</f>
        <v>-</v>
      </c>
      <c r="W108" s="49">
        <f>_xlfn.XLOOKUP(B108,'F3D 1991'!$B$3:$B$60,'F3D 1991'!$A$3:$A$60,"-")</f>
        <v>14</v>
      </c>
      <c r="X108" s="49">
        <f>_xlfn.XLOOKUP(B108,'F3D 1989'!$B$3:$B$60,'F3D 1989'!$A$3:$A$60,"-")</f>
        <v>17</v>
      </c>
      <c r="Y108" s="49" t="str">
        <f>_xlfn.XLOOKUP(B108,'F3D 1987'!$B$3:$B$60,'F3D 1987'!$A$3:$A$60,"-")</f>
        <v>-</v>
      </c>
      <c r="Z108" s="50" t="str">
        <f>_xlfn.XLOOKUP(B108,'F3D 1985'!$B$3:$B$60,'F3D 1985'!$A$3:$A$60,"-")</f>
        <v>-</v>
      </c>
    </row>
    <row r="109" spans="1:26" x14ac:dyDescent="0.3">
      <c r="A109" s="40">
        <f>A108+1</f>
        <v>107</v>
      </c>
      <c r="B109" s="41" t="s">
        <v>115</v>
      </c>
      <c r="C109" s="42" t="s">
        <v>13</v>
      </c>
      <c r="D109" s="85">
        <f>MIN(_xlfn.XLOOKUP(B109,'F3D 2025'!B:B,'F3D 2025'!E:E,200),_xlfn.XLOOKUP(B109,'F3D 2023'!B:B,'F3D 2023'!E:E,200),_xlfn.XLOOKUP(B109,'F3D 2022'!B:B,'F3D 2022'!E:E,200),_xlfn.XLOOKUP(B109,'F3D 2019'!B:B,'F3D 2019'!E:E,200),_xlfn.XLOOKUP(B109,'F3D 2017'!B:B,'F3D 2017'!E:E,200),_xlfn.XLOOKUP(B109,'F3D 2015'!B:B,'F3D 2015'!E:E,200),_xlfn.XLOOKUP(B109,'F3D 2013'!B:B,'F3D 2013'!E:E,200),_xlfn.XLOOKUP(B109,'F3D 2011'!B:B,'F3D 2011'!E:E,200),_xlfn.XLOOKUP(B109,'F3D 2009'!B:B,'F3D 2009'!E:E,200),_xlfn.XLOOKUP(B109,'F3D 2007'!B:B,'F3D 2007'!E:E,200),_xlfn.XLOOKUP(B109,'F3D 2005'!B:B,'F3D 2005'!E:E,200),_xlfn.XLOOKUP(B109,'F3D 2003'!B:B,'F3D 2003'!E:E,200),_xlfn.XLOOKUP(B109,'F3D 2001'!B:B,'F3D 2001'!E:E,200),_xlfn.XLOOKUP(B109,'F3D 1999'!B:B,'F3D 1999'!E:E,200),_xlfn.XLOOKUP(B109,'F3D 1997'!B:B,'F3D 1997'!E:E,200),_xlfn.XLOOKUP(B109,'F3D 1995'!B:B,'F3D 1995'!E:E,200),_xlfn.XLOOKUP(B109,'F3D 1993'!B:B,'F3D 1993'!E:E,200),_xlfn.XLOOKUP(B109,'F3D 1991'!B:B,'F3D 1991'!E:E,200),_xlfn.XLOOKUP(B109,'F3D 1989'!B:B,'F3D 1989'!E:E,200),_xlfn.XLOOKUP(B109,'F3D 1987'!B:B,'F3D 1987'!E:E,200),_xlfn.XLOOKUP(B109,'F3D 1985'!B:B,'F3D 1985'!E:E,200))</f>
        <v>62.66</v>
      </c>
      <c r="E109" s="82">
        <f>_xlfn.XLOOKUP(F109,AB:AB,AC:AC,0)+_xlfn.XLOOKUP(G109,AB:AB,AC:AC,0)+_xlfn.XLOOKUP(H109,AB:AB,AC:AC,0)+_xlfn.XLOOKUP(I109,AB:AB,AC:AC,0)+_xlfn.XLOOKUP(J109,AB:AB,AC:AC,0)+_xlfn.XLOOKUP(K109,AB:AB,AC:AC,0)+_xlfn.XLOOKUP(L109,AB:AB,AC:AC,0)+_xlfn.XLOOKUP(M109,AB:AB,AC:AC,0)+_xlfn.XLOOKUP(N109,AB:AB,AC:AC,0)+_xlfn.XLOOKUP(O109,AB:AB,AC:AC,0)+_xlfn.XLOOKUP(P109,AB:AB,AC:AC,0)+_xlfn.XLOOKUP(Q109,AB:AB,AC:AC,0)+_xlfn.XLOOKUP(R109,AB:AB,AC:AC,0)+_xlfn.XLOOKUP(S109,AB:AB,AC:AC,0)+_xlfn.XLOOKUP(T109,AB:AB,AC:AC,0)+_xlfn.XLOOKUP(U109,AB:AB,AC:AC,0)+_xlfn.XLOOKUP(V109,AB:AB,AC:AC,0)+_xlfn.XLOOKUP(W109,AB:AB,AC:AC,0)+_xlfn.XLOOKUP(X109,AB:AB,AC:AC,0)+_xlfn.XLOOKUP(Y109,AB:AB,AC:AC,0)+_xlfn.XLOOKUP(Z109,AB:AB,AC:AC,0)</f>
        <v>27.40964729312072</v>
      </c>
      <c r="F109" s="46" t="str">
        <f>_xlfn.XLOOKUP(B109,'F3D 2025'!$B$3:$B$60,'F3D 2025'!$A$3:$A$60,"-")</f>
        <v>-</v>
      </c>
      <c r="G109" s="49" t="str">
        <f>_xlfn.XLOOKUP(B109,'F3D 2023'!$B$3:$B$60,'F3D 2023'!$A$3:$A$60,"-")</f>
        <v>-</v>
      </c>
      <c r="H109" s="49">
        <f>_xlfn.XLOOKUP(B109,'F3D 2022'!$B$3:$B$60,'F3D 2022'!$A$3:$A$60,"-")</f>
        <v>17</v>
      </c>
      <c r="I109" s="49">
        <f>_xlfn.XLOOKUP(B109,'F3D 2019'!$B$3:$B$60,'F3D 2019'!$A$3:$A$60,"-")</f>
        <v>23</v>
      </c>
      <c r="J109" s="49" t="str">
        <f>_xlfn.XLOOKUP(B109,'F3D 2017'!$B$3:$B$60,'F3D 2017'!$A$3:$A$60,"-")</f>
        <v>-</v>
      </c>
      <c r="K109" s="49" t="str">
        <f>_xlfn.XLOOKUP(B109,'F3D 2015'!$B$3:$B$60,'F3D 2015'!$A$3:$A$60,"-")</f>
        <v>-</v>
      </c>
      <c r="L109" s="49" t="str">
        <f>_xlfn.XLOOKUP(B109,'F3D 2013'!$B$3:$B$60,'F3D 2013'!$A$3:$A$60,"-")</f>
        <v>-</v>
      </c>
      <c r="M109" s="49">
        <f>_xlfn.XLOOKUP(B109,'F3D 2011'!$B$3:$B$60,'F3D 2011'!$A$3:$A$60,"-")</f>
        <v>17</v>
      </c>
      <c r="N109" s="49" t="str">
        <f>_xlfn.XLOOKUP(B109,'F3D 2009'!$B$3:$B$60,'F3D 2009'!$A$3:$A$60,"-")</f>
        <v>-</v>
      </c>
      <c r="O109" s="49" t="str">
        <f>_xlfn.XLOOKUP(B109,'F3D 2007'!$B$3:$B$60,'F3D 2007'!$A$3:$A$60,"-")</f>
        <v>-</v>
      </c>
      <c r="P109" s="49" t="str">
        <f>_xlfn.XLOOKUP(B109,'F3D 2005'!$B$3:$B$60,'F3D 2005'!$A$3:$A$60,"-")</f>
        <v>-</v>
      </c>
      <c r="Q109" s="49" t="str">
        <f>_xlfn.XLOOKUP(B109,'F3D 2003'!$B$3:$B$60,'F3D 2003'!$A$3:$A$60,"-")</f>
        <v>-</v>
      </c>
      <c r="R109" s="49" t="str">
        <f>_xlfn.XLOOKUP(B109,'F3D 2001'!$B$3:$B$60,'F3D 2001'!$A$3:$A$60,"-")</f>
        <v>-</v>
      </c>
      <c r="S109" s="49" t="str">
        <f>_xlfn.XLOOKUP(B109,'F3D 1999'!$B$3:$B$60,'F3D 1999'!$A$3:$A$60,"-")</f>
        <v>-</v>
      </c>
      <c r="T109" s="49" t="str">
        <f>_xlfn.XLOOKUP(B109,'F3D 1997'!$B$3:$B$56,'F3D 1997'!$A$3:$A$56,"-")</f>
        <v>-</v>
      </c>
      <c r="U109" s="49" t="str">
        <f>_xlfn.XLOOKUP(B109,'F3D 1995'!$B$3:$B$60,'F3D 1995'!$A$3:$A$60,"-")</f>
        <v>-</v>
      </c>
      <c r="V109" s="49" t="str">
        <f>_xlfn.XLOOKUP(B109,'F3D 1993'!$B$3:$B$60,'F3D 1993'!$A$3:$A$60,"-")</f>
        <v>-</v>
      </c>
      <c r="W109" s="49" t="str">
        <f>_xlfn.XLOOKUP(B109,'F3D 1991'!$B$3:$B$60,'F3D 1991'!$A$3:$A$60,"-")</f>
        <v>-</v>
      </c>
      <c r="X109" s="49" t="str">
        <f>_xlfn.XLOOKUP(B109,'F3D 1989'!$B$3:$B$60,'F3D 1989'!$A$3:$A$60,"-")</f>
        <v>-</v>
      </c>
      <c r="Y109" s="49" t="str">
        <f>_xlfn.XLOOKUP(B109,'F3D 1987'!$B$3:$B$60,'F3D 1987'!$A$3:$A$60,"-")</f>
        <v>-</v>
      </c>
      <c r="Z109" s="50" t="str">
        <f>_xlfn.XLOOKUP(B109,'F3D 1985'!$B$3:$B$60,'F3D 1985'!$A$3:$A$60,"-")</f>
        <v>-</v>
      </c>
    </row>
    <row r="110" spans="1:26" x14ac:dyDescent="0.3">
      <c r="A110" s="40">
        <f>A109+1</f>
        <v>108</v>
      </c>
      <c r="B110" s="41" t="s">
        <v>332</v>
      </c>
      <c r="C110" s="42" t="s">
        <v>10</v>
      </c>
      <c r="D110" s="85">
        <f>MIN(_xlfn.XLOOKUP(B110,'F3D 2025'!B:B,'F3D 2025'!E:E,200),_xlfn.XLOOKUP(B110,'F3D 2023'!B:B,'F3D 2023'!E:E,200),_xlfn.XLOOKUP(B110,'F3D 2022'!B:B,'F3D 2022'!E:E,200),_xlfn.XLOOKUP(B110,'F3D 2019'!B:B,'F3D 2019'!E:E,200),_xlfn.XLOOKUP(B110,'F3D 2017'!B:B,'F3D 2017'!E:E,200),_xlfn.XLOOKUP(B110,'F3D 2015'!B:B,'F3D 2015'!E:E,200),_xlfn.XLOOKUP(B110,'F3D 2013'!B:B,'F3D 2013'!E:E,200),_xlfn.XLOOKUP(B110,'F3D 2011'!B:B,'F3D 2011'!E:E,200),_xlfn.XLOOKUP(B110,'F3D 2009'!B:B,'F3D 2009'!E:E,200),_xlfn.XLOOKUP(B110,'F3D 2007'!B:B,'F3D 2007'!E:E,200),_xlfn.XLOOKUP(B110,'F3D 2005'!B:B,'F3D 2005'!E:E,200),_xlfn.XLOOKUP(B110,'F3D 2003'!B:B,'F3D 2003'!E:E,200),_xlfn.XLOOKUP(B110,'F3D 2001'!B:B,'F3D 2001'!E:E,200),_xlfn.XLOOKUP(B110,'F3D 1999'!B:B,'F3D 1999'!E:E,200),_xlfn.XLOOKUP(B110,'F3D 1997'!B:B,'F3D 1997'!E:E,200),_xlfn.XLOOKUP(B110,'F3D 1995'!B:B,'F3D 1995'!E:E,200),_xlfn.XLOOKUP(B110,'F3D 1993'!B:B,'F3D 1993'!E:E,200),_xlfn.XLOOKUP(B110,'F3D 1991'!B:B,'F3D 1991'!E:E,200),_xlfn.XLOOKUP(B110,'F3D 1989'!B:B,'F3D 1989'!E:E,200),_xlfn.XLOOKUP(B110,'F3D 1987'!B:B,'F3D 1987'!E:E,200),_xlfn.XLOOKUP(B110,'F3D 1985'!B:B,'F3D 1985'!E:E,200))</f>
        <v>78.7</v>
      </c>
      <c r="E110" s="82">
        <f>_xlfn.XLOOKUP(F110,AB:AB,AC:AC,0)+_xlfn.XLOOKUP(G110,AB:AB,AC:AC,0)+_xlfn.XLOOKUP(H110,AB:AB,AC:AC,0)+_xlfn.XLOOKUP(I110,AB:AB,AC:AC,0)+_xlfn.XLOOKUP(J110,AB:AB,AC:AC,0)+_xlfn.XLOOKUP(K110,AB:AB,AC:AC,0)+_xlfn.XLOOKUP(L110,AB:AB,AC:AC,0)+_xlfn.XLOOKUP(M110,AB:AB,AC:AC,0)+_xlfn.XLOOKUP(N110,AB:AB,AC:AC,0)+_xlfn.XLOOKUP(O110,AB:AB,AC:AC,0)+_xlfn.XLOOKUP(P110,AB:AB,AC:AC,0)+_xlfn.XLOOKUP(Q110,AB:AB,AC:AC,0)+_xlfn.XLOOKUP(R110,AB:AB,AC:AC,0)+_xlfn.XLOOKUP(S110,AB:AB,AC:AC,0)+_xlfn.XLOOKUP(T110,AB:AB,AC:AC,0)+_xlfn.XLOOKUP(U110,AB:AB,AC:AC,0)+_xlfn.XLOOKUP(V110,AB:AB,AC:AC,0)+_xlfn.XLOOKUP(W110,AB:AB,AC:AC,0)+_xlfn.XLOOKUP(X110,AB:AB,AC:AC,0)+_xlfn.XLOOKUP(Y110,AB:AB,AC:AC,0)+_xlfn.XLOOKUP(Z110,AB:AB,AC:AC,0)</f>
        <v>26.839842144100292</v>
      </c>
      <c r="F110" s="46" t="str">
        <f>_xlfn.XLOOKUP(B110,'F3D 2025'!$B$3:$B$60,'F3D 2025'!$A$3:$A$60,"-")</f>
        <v>-</v>
      </c>
      <c r="G110" s="49" t="str">
        <f>_xlfn.XLOOKUP(B110,'F3D 2023'!$B$3:$B$60,'F3D 2023'!$A$3:$A$60,"-")</f>
        <v>-</v>
      </c>
      <c r="H110" s="49" t="str">
        <f>_xlfn.XLOOKUP(B110,'F3D 2022'!$B$3:$B$60,'F3D 2022'!$A$3:$A$60,"-")</f>
        <v>-</v>
      </c>
      <c r="I110" s="49" t="str">
        <f>_xlfn.XLOOKUP(B110,'F3D 2019'!$B$3:$B$60,'F3D 2019'!$A$3:$A$60,"-")</f>
        <v>-</v>
      </c>
      <c r="J110" s="49" t="str">
        <f>_xlfn.XLOOKUP(B110,'F3D 2017'!$B$3:$B$60,'F3D 2017'!$A$3:$A$60,"-")</f>
        <v>-</v>
      </c>
      <c r="K110" s="49" t="str">
        <f>_xlfn.XLOOKUP(B110,'F3D 2015'!$B$3:$B$60,'F3D 2015'!$A$3:$A$60,"-")</f>
        <v>-</v>
      </c>
      <c r="L110" s="49" t="str">
        <f>_xlfn.XLOOKUP(B110,'F3D 2013'!$B$3:$B$60,'F3D 2013'!$A$3:$A$60,"-")</f>
        <v>-</v>
      </c>
      <c r="M110" s="49" t="str">
        <f>_xlfn.XLOOKUP(B110,'F3D 2011'!$B$3:$B$60,'F3D 2011'!$A$3:$A$60,"-")</f>
        <v>-</v>
      </c>
      <c r="N110" s="49" t="str">
        <f>_xlfn.XLOOKUP(B110,'F3D 2009'!$B$3:$B$60,'F3D 2009'!$A$3:$A$60,"-")</f>
        <v>-</v>
      </c>
      <c r="O110" s="49" t="str">
        <f>_xlfn.XLOOKUP(B110,'F3D 2007'!$B$3:$B$60,'F3D 2007'!$A$3:$A$60,"-")</f>
        <v>-</v>
      </c>
      <c r="P110" s="49" t="str">
        <f>_xlfn.XLOOKUP(B110,'F3D 2005'!$B$3:$B$60,'F3D 2005'!$A$3:$A$60,"-")</f>
        <v>-</v>
      </c>
      <c r="Q110" s="49" t="str">
        <f>_xlfn.XLOOKUP(B110,'F3D 2003'!$B$3:$B$60,'F3D 2003'!$A$3:$A$60,"-")</f>
        <v>-</v>
      </c>
      <c r="R110" s="49" t="str">
        <f>_xlfn.XLOOKUP(B110,'F3D 2001'!$B$3:$B$60,'F3D 2001'!$A$3:$A$60,"-")</f>
        <v>-</v>
      </c>
      <c r="S110" s="49" t="str">
        <f>_xlfn.XLOOKUP(B110,'F3D 1999'!$B$3:$B$60,'F3D 1999'!$A$3:$A$60,"-")</f>
        <v>-</v>
      </c>
      <c r="T110" s="49" t="str">
        <f>_xlfn.XLOOKUP(B110,'F3D 1997'!$B$3:$B$56,'F3D 1997'!$A$3:$A$56,"-")</f>
        <v>-</v>
      </c>
      <c r="U110" s="49" t="str">
        <f>_xlfn.XLOOKUP(B110,'F3D 1995'!$B$3:$B$60,'F3D 1995'!$A$3:$A$60,"-")</f>
        <v>-</v>
      </c>
      <c r="V110" s="49" t="str">
        <f>_xlfn.XLOOKUP(B110,'F3D 1993'!$B$3:$B$60,'F3D 1993'!$A$3:$A$60,"-")</f>
        <v>-</v>
      </c>
      <c r="W110" s="49">
        <f>_xlfn.XLOOKUP(B110,'F3D 1991'!$B$3:$B$60,'F3D 1991'!$A$3:$A$60,"-")</f>
        <v>12</v>
      </c>
      <c r="X110" s="49">
        <f>_xlfn.XLOOKUP(B110,'F3D 1989'!$B$3:$B$60,'F3D 1989'!$A$3:$A$60,"-")</f>
        <v>23</v>
      </c>
      <c r="Y110" s="49" t="str">
        <f>_xlfn.XLOOKUP(B110,'F3D 1987'!$B$3:$B$60,'F3D 1987'!$A$3:$A$60,"-")</f>
        <v>-</v>
      </c>
      <c r="Z110" s="50" t="str">
        <f>_xlfn.XLOOKUP(B110,'F3D 1985'!$B$3:$B$60,'F3D 1985'!$A$3:$A$60,"-")</f>
        <v>-</v>
      </c>
    </row>
    <row r="111" spans="1:26" x14ac:dyDescent="0.3">
      <c r="A111" s="40">
        <f>A110+1</f>
        <v>109</v>
      </c>
      <c r="B111" s="41" t="s">
        <v>186</v>
      </c>
      <c r="C111" s="42" t="s">
        <v>11</v>
      </c>
      <c r="D111" s="85">
        <f>MIN(_xlfn.XLOOKUP(B111,'F3D 2025'!B:B,'F3D 2025'!E:E,200),_xlfn.XLOOKUP(B111,'F3D 2023'!B:B,'F3D 2023'!E:E,200),_xlfn.XLOOKUP(B111,'F3D 2022'!B:B,'F3D 2022'!E:E,200),_xlfn.XLOOKUP(B111,'F3D 2019'!B:B,'F3D 2019'!E:E,200),_xlfn.XLOOKUP(B111,'F3D 2017'!B:B,'F3D 2017'!E:E,200),_xlfn.XLOOKUP(B111,'F3D 2015'!B:B,'F3D 2015'!E:E,200),_xlfn.XLOOKUP(B111,'F3D 2013'!B:B,'F3D 2013'!E:E,200),_xlfn.XLOOKUP(B111,'F3D 2011'!B:B,'F3D 2011'!E:E,200),_xlfn.XLOOKUP(B111,'F3D 2009'!B:B,'F3D 2009'!E:E,200),_xlfn.XLOOKUP(B111,'F3D 2007'!B:B,'F3D 2007'!E:E,200),_xlfn.XLOOKUP(B111,'F3D 2005'!B:B,'F3D 2005'!E:E,200),_xlfn.XLOOKUP(B111,'F3D 2003'!B:B,'F3D 2003'!E:E,200),_xlfn.XLOOKUP(B111,'F3D 2001'!B:B,'F3D 2001'!E:E,200),_xlfn.XLOOKUP(B111,'F3D 1999'!B:B,'F3D 1999'!E:E,200),_xlfn.XLOOKUP(B111,'F3D 1997'!B:B,'F3D 1997'!E:E,200),_xlfn.XLOOKUP(B111,'F3D 1995'!B:B,'F3D 1995'!E:E,200),_xlfn.XLOOKUP(B111,'F3D 1993'!B:B,'F3D 1993'!E:E,200),_xlfn.XLOOKUP(B111,'F3D 1991'!B:B,'F3D 1991'!E:E,200),_xlfn.XLOOKUP(B111,'F3D 1989'!B:B,'F3D 1989'!E:E,200),_xlfn.XLOOKUP(B111,'F3D 1987'!B:B,'F3D 1987'!E:E,200),_xlfn.XLOOKUP(B111,'F3D 1985'!B:B,'F3D 1985'!E:E,200))</f>
        <v>62.49</v>
      </c>
      <c r="E111" s="82">
        <f>_xlfn.XLOOKUP(F111,AB:AB,AC:AC,0)+_xlfn.XLOOKUP(G111,AB:AB,AC:AC,0)+_xlfn.XLOOKUP(H111,AB:AB,AC:AC,0)+_xlfn.XLOOKUP(I111,AB:AB,AC:AC,0)+_xlfn.XLOOKUP(J111,AB:AB,AC:AC,0)+_xlfn.XLOOKUP(K111,AB:AB,AC:AC,0)+_xlfn.XLOOKUP(L111,AB:AB,AC:AC,0)+_xlfn.XLOOKUP(M111,AB:AB,AC:AC,0)+_xlfn.XLOOKUP(N111,AB:AB,AC:AC,0)+_xlfn.XLOOKUP(O111,AB:AB,AC:AC,0)+_xlfn.XLOOKUP(P111,AB:AB,AC:AC,0)+_xlfn.XLOOKUP(Q111,AB:AB,AC:AC,0)+_xlfn.XLOOKUP(R111,AB:AB,AC:AC,0)+_xlfn.XLOOKUP(S111,AB:AB,AC:AC,0)+_xlfn.XLOOKUP(T111,AB:AB,AC:AC,0)+_xlfn.XLOOKUP(U111,AB:AB,AC:AC,0)+_xlfn.XLOOKUP(V111,AB:AB,AC:AC,0)+_xlfn.XLOOKUP(W111,AB:AB,AC:AC,0)+_xlfn.XLOOKUP(X111,AB:AB,AC:AC,0)+_xlfn.XLOOKUP(Y111,AB:AB,AC:AC,0)+_xlfn.XLOOKUP(Z111,AB:AB,AC:AC,0)</f>
        <v>26.613972366446696</v>
      </c>
      <c r="F111" s="46" t="str">
        <f>_xlfn.XLOOKUP(B111,'F3D 2025'!$B$3:$B$60,'F3D 2025'!$A$3:$A$60,"-")</f>
        <v>-</v>
      </c>
      <c r="G111" s="49" t="str">
        <f>_xlfn.XLOOKUP(B111,'F3D 2023'!$B$3:$B$60,'F3D 2023'!$A$3:$A$60,"-")</f>
        <v>-</v>
      </c>
      <c r="H111" s="49" t="str">
        <f>_xlfn.XLOOKUP(B111,'F3D 2022'!$B$3:$B$60,'F3D 2022'!$A$3:$A$60,"-")</f>
        <v>-</v>
      </c>
      <c r="I111" s="49" t="str">
        <f>_xlfn.XLOOKUP(B111,'F3D 2019'!$B$3:$B$60,'F3D 2019'!$A$3:$A$60,"-")</f>
        <v>-</v>
      </c>
      <c r="J111" s="49" t="str">
        <f>_xlfn.XLOOKUP(B111,'F3D 2017'!$B$3:$B$60,'F3D 2017'!$A$3:$A$60,"-")</f>
        <v>-</v>
      </c>
      <c r="K111" s="49" t="str">
        <f>_xlfn.XLOOKUP(B111,'F3D 2015'!$B$3:$B$60,'F3D 2015'!$A$3:$A$60,"-")</f>
        <v>-</v>
      </c>
      <c r="L111" s="49" t="str">
        <f>_xlfn.XLOOKUP(B111,'F3D 2013'!$B$3:$B$60,'F3D 2013'!$A$3:$A$60,"-")</f>
        <v>-</v>
      </c>
      <c r="M111" s="49">
        <f>_xlfn.XLOOKUP(B111,'F3D 2011'!$B$3:$B$60,'F3D 2011'!$A$3:$A$60,"-")</f>
        <v>28</v>
      </c>
      <c r="N111" s="49">
        <f>_xlfn.XLOOKUP(B111,'F3D 2009'!$B$3:$B$60,'F3D 2009'!$A$3:$A$60,"-")</f>
        <v>24</v>
      </c>
      <c r="O111" s="49">
        <f>_xlfn.XLOOKUP(B111,'F3D 2007'!$B$3:$B$60,'F3D 2007'!$A$3:$A$60,"-")</f>
        <v>31</v>
      </c>
      <c r="P111" s="49">
        <f>_xlfn.XLOOKUP(B111,'F3D 2005'!$B$3:$B$60,'F3D 2005'!$A$3:$A$60,"-")</f>
        <v>14</v>
      </c>
      <c r="Q111" s="49" t="str">
        <f>_xlfn.XLOOKUP(B111,'F3D 2003'!$B$3:$B$60,'F3D 2003'!$A$3:$A$60,"-")</f>
        <v>-</v>
      </c>
      <c r="R111" s="49" t="str">
        <f>_xlfn.XLOOKUP(B111,'F3D 2001'!$B$3:$B$60,'F3D 2001'!$A$3:$A$60,"-")</f>
        <v>-</v>
      </c>
      <c r="S111" s="49" t="str">
        <f>_xlfn.XLOOKUP(B111,'F3D 1999'!$B$3:$B$60,'F3D 1999'!$A$3:$A$60,"-")</f>
        <v>-</v>
      </c>
      <c r="T111" s="49" t="str">
        <f>_xlfn.XLOOKUP(B111,'F3D 1997'!$B$3:$B$56,'F3D 1997'!$A$3:$A$56,"-")</f>
        <v>-</v>
      </c>
      <c r="U111" s="49" t="str">
        <f>_xlfn.XLOOKUP(B111,'F3D 1995'!$B$3:$B$60,'F3D 1995'!$A$3:$A$60,"-")</f>
        <v>-</v>
      </c>
      <c r="V111" s="49" t="str">
        <f>_xlfn.XLOOKUP(B111,'F3D 1993'!$B$3:$B$60,'F3D 1993'!$A$3:$A$60,"-")</f>
        <v>-</v>
      </c>
      <c r="W111" s="49" t="str">
        <f>_xlfn.XLOOKUP(B111,'F3D 1991'!$B$3:$B$60,'F3D 1991'!$A$3:$A$60,"-")</f>
        <v>-</v>
      </c>
      <c r="X111" s="49" t="str">
        <f>_xlfn.XLOOKUP(B111,'F3D 1989'!$B$3:$B$60,'F3D 1989'!$A$3:$A$60,"-")</f>
        <v>-</v>
      </c>
      <c r="Y111" s="49" t="str">
        <f>_xlfn.XLOOKUP(B111,'F3D 1987'!$B$3:$B$60,'F3D 1987'!$A$3:$A$60,"-")</f>
        <v>-</v>
      </c>
      <c r="Z111" s="50" t="str">
        <f>_xlfn.XLOOKUP(B111,'F3D 1985'!$B$3:$B$60,'F3D 1985'!$A$3:$A$60,"-")</f>
        <v>-</v>
      </c>
    </row>
    <row r="112" spans="1:26" x14ac:dyDescent="0.3">
      <c r="A112" s="40">
        <f>A111+1</f>
        <v>110</v>
      </c>
      <c r="B112" s="41" t="s">
        <v>138</v>
      </c>
      <c r="C112" s="42" t="s">
        <v>9</v>
      </c>
      <c r="D112" s="85">
        <f>MIN(_xlfn.XLOOKUP(B112,'F3D 2025'!B:B,'F3D 2025'!E:E,200),_xlfn.XLOOKUP(B112,'F3D 2023'!B:B,'F3D 2023'!E:E,200),_xlfn.XLOOKUP(B112,'F3D 2022'!B:B,'F3D 2022'!E:E,200),_xlfn.XLOOKUP(B112,'F3D 2019'!B:B,'F3D 2019'!E:E,200),_xlfn.XLOOKUP(B112,'F3D 2017'!B:B,'F3D 2017'!E:E,200),_xlfn.XLOOKUP(B112,'F3D 2015'!B:B,'F3D 2015'!E:E,200),_xlfn.XLOOKUP(B112,'F3D 2013'!B:B,'F3D 2013'!E:E,200),_xlfn.XLOOKUP(B112,'F3D 2011'!B:B,'F3D 2011'!E:E,200),_xlfn.XLOOKUP(B112,'F3D 2009'!B:B,'F3D 2009'!E:E,200),_xlfn.XLOOKUP(B112,'F3D 2007'!B:B,'F3D 2007'!E:E,200),_xlfn.XLOOKUP(B112,'F3D 2005'!B:B,'F3D 2005'!E:E,200),_xlfn.XLOOKUP(B112,'F3D 2003'!B:B,'F3D 2003'!E:E,200),_xlfn.XLOOKUP(B112,'F3D 2001'!B:B,'F3D 2001'!E:E,200),_xlfn.XLOOKUP(B112,'F3D 1999'!B:B,'F3D 1999'!E:E,200),_xlfn.XLOOKUP(B112,'F3D 1997'!B:B,'F3D 1997'!E:E,200),_xlfn.XLOOKUP(B112,'F3D 1995'!B:B,'F3D 1995'!E:E,200),_xlfn.XLOOKUP(B112,'F3D 1993'!B:B,'F3D 1993'!E:E,200),_xlfn.XLOOKUP(B112,'F3D 1991'!B:B,'F3D 1991'!E:E,200),_xlfn.XLOOKUP(B112,'F3D 1989'!B:B,'F3D 1989'!E:E,200),_xlfn.XLOOKUP(B112,'F3D 1987'!B:B,'F3D 1987'!E:E,200),_xlfn.XLOOKUP(B112,'F3D 1985'!B:B,'F3D 1985'!E:E,200))</f>
        <v>58.66</v>
      </c>
      <c r="E112" s="82">
        <f>_xlfn.XLOOKUP(F112,AB:AB,AC:AC,0)+_xlfn.XLOOKUP(G112,AB:AB,AC:AC,0)+_xlfn.XLOOKUP(H112,AB:AB,AC:AC,0)+_xlfn.XLOOKUP(I112,AB:AB,AC:AC,0)+_xlfn.XLOOKUP(J112,AB:AB,AC:AC,0)+_xlfn.XLOOKUP(K112,AB:AB,AC:AC,0)+_xlfn.XLOOKUP(L112,AB:AB,AC:AC,0)+_xlfn.XLOOKUP(M112,AB:AB,AC:AC,0)+_xlfn.XLOOKUP(N112,AB:AB,AC:AC,0)+_xlfn.XLOOKUP(O112,AB:AB,AC:AC,0)+_xlfn.XLOOKUP(P112,AB:AB,AC:AC,0)+_xlfn.XLOOKUP(Q112,AB:AB,AC:AC,0)+_xlfn.XLOOKUP(R112,AB:AB,AC:AC,0)+_xlfn.XLOOKUP(S112,AB:AB,AC:AC,0)+_xlfn.XLOOKUP(T112,AB:AB,AC:AC,0)+_xlfn.XLOOKUP(U112,AB:AB,AC:AC,0)+_xlfn.XLOOKUP(V112,AB:AB,AC:AC,0)+_xlfn.XLOOKUP(W112,AB:AB,AC:AC,0)+_xlfn.XLOOKUP(X112,AB:AB,AC:AC,0)+_xlfn.XLOOKUP(Y112,AB:AB,AC:AC,0)+_xlfn.XLOOKUP(Z112,AB:AB,AC:AC,0)</f>
        <v>26.046764610805841</v>
      </c>
      <c r="F112" s="46" t="str">
        <f>_xlfn.XLOOKUP(B112,'F3D 2025'!$B$3:$B$60,'F3D 2025'!$A$3:$A$60,"-")</f>
        <v>-</v>
      </c>
      <c r="G112" s="49" t="str">
        <f>_xlfn.XLOOKUP(B112,'F3D 2023'!$B$3:$B$60,'F3D 2023'!$A$3:$A$60,"-")</f>
        <v>-</v>
      </c>
      <c r="H112" s="49" t="str">
        <f>_xlfn.XLOOKUP(B112,'F3D 2022'!$B$3:$B$60,'F3D 2022'!$A$3:$A$60,"-")</f>
        <v>-</v>
      </c>
      <c r="I112" s="49">
        <f>_xlfn.XLOOKUP(B112,'F3D 2019'!$B$3:$B$60,'F3D 2019'!$A$3:$A$60,"-")</f>
        <v>19</v>
      </c>
      <c r="J112" s="49">
        <f>_xlfn.XLOOKUP(B112,'F3D 2017'!$B$3:$B$60,'F3D 2017'!$A$3:$A$60,"-")</f>
        <v>20</v>
      </c>
      <c r="K112" s="49" t="str">
        <f>_xlfn.XLOOKUP(B112,'F3D 2015'!$B$3:$B$60,'F3D 2015'!$A$3:$A$60,"-")</f>
        <v>-</v>
      </c>
      <c r="L112" s="49">
        <f>_xlfn.XLOOKUP(B112,'F3D 2013'!$B$3:$B$60,'F3D 2013'!$A$3:$A$60,"-")</f>
        <v>31</v>
      </c>
      <c r="M112" s="49">
        <f>_xlfn.XLOOKUP(B112,'F3D 2011'!$B$3:$B$60,'F3D 2011'!$A$3:$A$60,"-")</f>
        <v>20</v>
      </c>
      <c r="N112" s="49" t="str">
        <f>_xlfn.XLOOKUP(B112,'F3D 2009'!$B$3:$B$60,'F3D 2009'!$A$3:$A$60,"-")</f>
        <v>-</v>
      </c>
      <c r="O112" s="49" t="str">
        <f>_xlfn.XLOOKUP(B112,'F3D 2007'!$B$3:$B$60,'F3D 2007'!$A$3:$A$60,"-")</f>
        <v>-</v>
      </c>
      <c r="P112" s="49" t="str">
        <f>_xlfn.XLOOKUP(B112,'F3D 2005'!$B$3:$B$60,'F3D 2005'!$A$3:$A$60,"-")</f>
        <v>-</v>
      </c>
      <c r="Q112" s="49" t="str">
        <f>_xlfn.XLOOKUP(B112,'F3D 2003'!$B$3:$B$60,'F3D 2003'!$A$3:$A$60,"-")</f>
        <v>-</v>
      </c>
      <c r="R112" s="49" t="str">
        <f>_xlfn.XLOOKUP(B112,'F3D 2001'!$B$3:$B$60,'F3D 2001'!$A$3:$A$60,"-")</f>
        <v>-</v>
      </c>
      <c r="S112" s="49" t="str">
        <f>_xlfn.XLOOKUP(B112,'F3D 1999'!$B$3:$B$60,'F3D 1999'!$A$3:$A$60,"-")</f>
        <v>-</v>
      </c>
      <c r="T112" s="49" t="str">
        <f>_xlfn.XLOOKUP(B112,'F3D 1997'!$B$3:$B$56,'F3D 1997'!$A$3:$A$56,"-")</f>
        <v>-</v>
      </c>
      <c r="U112" s="49" t="str">
        <f>_xlfn.XLOOKUP(B112,'F3D 1995'!$B$3:$B$60,'F3D 1995'!$A$3:$A$60,"-")</f>
        <v>-</v>
      </c>
      <c r="V112" s="49" t="str">
        <f>_xlfn.XLOOKUP(B112,'F3D 1993'!$B$3:$B$60,'F3D 1993'!$A$3:$A$60,"-")</f>
        <v>-</v>
      </c>
      <c r="W112" s="49" t="str">
        <f>_xlfn.XLOOKUP(B112,'F3D 1991'!$B$3:$B$60,'F3D 1991'!$A$3:$A$60,"-")</f>
        <v>-</v>
      </c>
      <c r="X112" s="49" t="str">
        <f>_xlfn.XLOOKUP(B112,'F3D 1989'!$B$3:$B$60,'F3D 1989'!$A$3:$A$60,"-")</f>
        <v>-</v>
      </c>
      <c r="Y112" s="49" t="str">
        <f>_xlfn.XLOOKUP(B112,'F3D 1987'!$B$3:$B$60,'F3D 1987'!$A$3:$A$60,"-")</f>
        <v>-</v>
      </c>
      <c r="Z112" s="50" t="str">
        <f>_xlfn.XLOOKUP(B112,'F3D 1985'!$B$3:$B$60,'F3D 1985'!$A$3:$A$60,"-")</f>
        <v>-</v>
      </c>
    </row>
    <row r="113" spans="1:26" x14ac:dyDescent="0.3">
      <c r="A113" s="40">
        <f>A112+1</f>
        <v>111</v>
      </c>
      <c r="B113" s="41" t="s">
        <v>89</v>
      </c>
      <c r="C113" s="42" t="s">
        <v>90</v>
      </c>
      <c r="D113" s="85">
        <f>MIN(_xlfn.XLOOKUP(B113,'F3D 2025'!B:B,'F3D 2025'!E:E,200),_xlfn.XLOOKUP(B113,'F3D 2023'!B:B,'F3D 2023'!E:E,200),_xlfn.XLOOKUP(B113,'F3D 2022'!B:B,'F3D 2022'!E:E,200),_xlfn.XLOOKUP(B113,'F3D 2019'!B:B,'F3D 2019'!E:E,200),_xlfn.XLOOKUP(B113,'F3D 2017'!B:B,'F3D 2017'!E:E,200),_xlfn.XLOOKUP(B113,'F3D 2015'!B:B,'F3D 2015'!E:E,200),_xlfn.XLOOKUP(B113,'F3D 2013'!B:B,'F3D 2013'!E:E,200),_xlfn.XLOOKUP(B113,'F3D 2011'!B:B,'F3D 2011'!E:E,200),_xlfn.XLOOKUP(B113,'F3D 2009'!B:B,'F3D 2009'!E:E,200),_xlfn.XLOOKUP(B113,'F3D 2007'!B:B,'F3D 2007'!E:E,200),_xlfn.XLOOKUP(B113,'F3D 2005'!B:B,'F3D 2005'!E:E,200),_xlfn.XLOOKUP(B113,'F3D 2003'!B:B,'F3D 2003'!E:E,200),_xlfn.XLOOKUP(B113,'F3D 2001'!B:B,'F3D 2001'!E:E,200),_xlfn.XLOOKUP(B113,'F3D 1999'!B:B,'F3D 1999'!E:E,200),_xlfn.XLOOKUP(B113,'F3D 1997'!B:B,'F3D 1997'!E:E,200),_xlfn.XLOOKUP(B113,'F3D 1995'!B:B,'F3D 1995'!E:E,200),_xlfn.XLOOKUP(B113,'F3D 1993'!B:B,'F3D 1993'!E:E,200),_xlfn.XLOOKUP(B113,'F3D 1991'!B:B,'F3D 1991'!E:E,200),_xlfn.XLOOKUP(B113,'F3D 1989'!B:B,'F3D 1989'!E:E,200),_xlfn.XLOOKUP(B113,'F3D 1987'!B:B,'F3D 1987'!E:E,200),_xlfn.XLOOKUP(B113,'F3D 1985'!B:B,'F3D 1985'!E:E,200))</f>
        <v>57.84</v>
      </c>
      <c r="E113" s="82">
        <f>_xlfn.XLOOKUP(F113,AB:AB,AC:AC,0)+_xlfn.XLOOKUP(G113,AB:AB,AC:AC,0)+_xlfn.XLOOKUP(H113,AB:AB,AC:AC,0)+_xlfn.XLOOKUP(I113,AB:AB,AC:AC,0)+_xlfn.XLOOKUP(J113,AB:AB,AC:AC,0)+_xlfn.XLOOKUP(K113,AB:AB,AC:AC,0)+_xlfn.XLOOKUP(L113,AB:AB,AC:AC,0)+_xlfn.XLOOKUP(M113,AB:AB,AC:AC,0)+_xlfn.XLOOKUP(N113,AB:AB,AC:AC,0)+_xlfn.XLOOKUP(O113,AB:AB,AC:AC,0)+_xlfn.XLOOKUP(P113,AB:AB,AC:AC,0)+_xlfn.XLOOKUP(Q113,AB:AB,AC:AC,0)+_xlfn.XLOOKUP(R113,AB:AB,AC:AC,0)+_xlfn.XLOOKUP(S113,AB:AB,AC:AC,0)+_xlfn.XLOOKUP(T113,AB:AB,AC:AC,0)+_xlfn.XLOOKUP(U113,AB:AB,AC:AC,0)+_xlfn.XLOOKUP(V113,AB:AB,AC:AC,0)+_xlfn.XLOOKUP(W113,AB:AB,AC:AC,0)+_xlfn.XLOOKUP(X113,AB:AB,AC:AC,0)+_xlfn.XLOOKUP(Y113,AB:AB,AC:AC,0)+_xlfn.XLOOKUP(Z113,AB:AB,AC:AC,0)</f>
        <v>25.842208278131402</v>
      </c>
      <c r="F113" s="46" t="str">
        <f>_xlfn.XLOOKUP(B113,'F3D 2025'!$B$3:$B$60,'F3D 2025'!$A$3:$A$60,"-")</f>
        <v>-</v>
      </c>
      <c r="G113" s="49">
        <f>_xlfn.XLOOKUP(B113,'F3D 2023'!$B$3:$B$60,'F3D 2023'!$A$3:$A$60,"-")</f>
        <v>33</v>
      </c>
      <c r="H113" s="49">
        <f>_xlfn.XLOOKUP(B113,'F3D 2022'!$B$3:$B$60,'F3D 2022'!$A$3:$A$60,"-")</f>
        <v>21</v>
      </c>
      <c r="I113" s="49" t="str">
        <f>_xlfn.XLOOKUP(B113,'F3D 2019'!$B$3:$B$60,'F3D 2019'!$A$3:$A$60,"-")</f>
        <v>-</v>
      </c>
      <c r="J113" s="49" t="str">
        <f>_xlfn.XLOOKUP(B113,'F3D 2017'!$B$3:$B$60,'F3D 2017'!$A$3:$A$60,"-")</f>
        <v>-</v>
      </c>
      <c r="K113" s="49" t="str">
        <f>_xlfn.XLOOKUP(B113,'F3D 2015'!$B$3:$B$60,'F3D 2015'!$A$3:$A$60,"-")</f>
        <v>-</v>
      </c>
      <c r="L113" s="49">
        <f>_xlfn.XLOOKUP(B113,'F3D 2013'!$B$3:$B$60,'F3D 2013'!$A$3:$A$60,"-")</f>
        <v>19</v>
      </c>
      <c r="M113" s="49">
        <f>_xlfn.XLOOKUP(B113,'F3D 2011'!$B$3:$B$60,'F3D 2011'!$A$3:$A$60,"-")</f>
        <v>19</v>
      </c>
      <c r="N113" s="49" t="str">
        <f>_xlfn.XLOOKUP(B113,'F3D 2009'!$B$3:$B$60,'F3D 2009'!$A$3:$A$60,"-")</f>
        <v>-</v>
      </c>
      <c r="O113" s="49" t="str">
        <f>_xlfn.XLOOKUP(B113,'F3D 2007'!$B$3:$B$60,'F3D 2007'!$A$3:$A$60,"-")</f>
        <v>-</v>
      </c>
      <c r="P113" s="49" t="str">
        <f>_xlfn.XLOOKUP(B113,'F3D 2005'!$B$3:$B$60,'F3D 2005'!$A$3:$A$60,"-")</f>
        <v>-</v>
      </c>
      <c r="Q113" s="49" t="str">
        <f>_xlfn.XLOOKUP(B113,'F3D 2003'!$B$3:$B$60,'F3D 2003'!$A$3:$A$60,"-")</f>
        <v>-</v>
      </c>
      <c r="R113" s="49" t="str">
        <f>_xlfn.XLOOKUP(B113,'F3D 2001'!$B$3:$B$60,'F3D 2001'!$A$3:$A$60,"-")</f>
        <v>-</v>
      </c>
      <c r="S113" s="49" t="str">
        <f>_xlfn.XLOOKUP(B113,'F3D 1999'!$B$3:$B$60,'F3D 1999'!$A$3:$A$60,"-")</f>
        <v>-</v>
      </c>
      <c r="T113" s="49" t="str">
        <f>_xlfn.XLOOKUP(B113,'F3D 1997'!$B$3:$B$56,'F3D 1997'!$A$3:$A$56,"-")</f>
        <v>-</v>
      </c>
      <c r="U113" s="49" t="str">
        <f>_xlfn.XLOOKUP(B113,'F3D 1995'!$B$3:$B$60,'F3D 1995'!$A$3:$A$60,"-")</f>
        <v>-</v>
      </c>
      <c r="V113" s="49" t="str">
        <f>_xlfn.XLOOKUP(B113,'F3D 1993'!$B$3:$B$60,'F3D 1993'!$A$3:$A$60,"-")</f>
        <v>-</v>
      </c>
      <c r="W113" s="49" t="str">
        <f>_xlfn.XLOOKUP(B113,'F3D 1991'!$B$3:$B$60,'F3D 1991'!$A$3:$A$60,"-")</f>
        <v>-</v>
      </c>
      <c r="X113" s="49" t="str">
        <f>_xlfn.XLOOKUP(B113,'F3D 1989'!$B$3:$B$60,'F3D 1989'!$A$3:$A$60,"-")</f>
        <v>-</v>
      </c>
      <c r="Y113" s="49" t="str">
        <f>_xlfn.XLOOKUP(B113,'F3D 1987'!$B$3:$B$60,'F3D 1987'!$A$3:$A$60,"-")</f>
        <v>-</v>
      </c>
      <c r="Z113" s="50" t="str">
        <f>_xlfn.XLOOKUP(B113,'F3D 1985'!$B$3:$B$60,'F3D 1985'!$A$3:$A$60,"-")</f>
        <v>-</v>
      </c>
    </row>
    <row r="114" spans="1:26" x14ac:dyDescent="0.3">
      <c r="A114" s="40">
        <f>A113+1</f>
        <v>112</v>
      </c>
      <c r="B114" s="41" t="s">
        <v>413</v>
      </c>
      <c r="C114" s="42" t="s">
        <v>38</v>
      </c>
      <c r="D114" s="85">
        <f>MIN(_xlfn.XLOOKUP(B114,'F3D 2025'!B:B,'F3D 2025'!E:E,200),_xlfn.XLOOKUP(B114,'F3D 2023'!B:B,'F3D 2023'!E:E,200),_xlfn.XLOOKUP(B114,'F3D 2022'!B:B,'F3D 2022'!E:E,200),_xlfn.XLOOKUP(B114,'F3D 2019'!B:B,'F3D 2019'!E:E,200),_xlfn.XLOOKUP(B114,'F3D 2017'!B:B,'F3D 2017'!E:E,200),_xlfn.XLOOKUP(B114,'F3D 2015'!B:B,'F3D 2015'!E:E,200),_xlfn.XLOOKUP(B114,'F3D 2013'!B:B,'F3D 2013'!E:E,200),_xlfn.XLOOKUP(B114,'F3D 2011'!B:B,'F3D 2011'!E:E,200),_xlfn.XLOOKUP(B114,'F3D 2009'!B:B,'F3D 2009'!E:E,200),_xlfn.XLOOKUP(B114,'F3D 2007'!B:B,'F3D 2007'!E:E,200),_xlfn.XLOOKUP(B114,'F3D 2005'!B:B,'F3D 2005'!E:E,200),_xlfn.XLOOKUP(B114,'F3D 2003'!B:B,'F3D 2003'!E:E,200),_xlfn.XLOOKUP(B114,'F3D 2001'!B:B,'F3D 2001'!E:E,200),_xlfn.XLOOKUP(B114,'F3D 1999'!B:B,'F3D 1999'!E:E,200),_xlfn.XLOOKUP(B114,'F3D 1997'!B:B,'F3D 1997'!E:E,200),_xlfn.XLOOKUP(B114,'F3D 1995'!B:B,'F3D 1995'!E:E,200),_xlfn.XLOOKUP(B114,'F3D 1993'!B:B,'F3D 1993'!E:E,200),_xlfn.XLOOKUP(B114,'F3D 1991'!B:B,'F3D 1991'!E:E,200),_xlfn.XLOOKUP(B114,'F3D 1989'!B:B,'F3D 1989'!E:E,200),_xlfn.XLOOKUP(B114,'F3D 1987'!B:B,'F3D 1987'!E:E,200),_xlfn.XLOOKUP(B114,'F3D 1985'!B:B,'F3D 1985'!E:E,200))</f>
        <v>67.38</v>
      </c>
      <c r="E114" s="82">
        <f>_xlfn.XLOOKUP(F114,AB:AB,AC:AC,0)+_xlfn.XLOOKUP(G114,AB:AB,AC:AC,0)+_xlfn.XLOOKUP(H114,AB:AB,AC:AC,0)+_xlfn.XLOOKUP(I114,AB:AB,AC:AC,0)+_xlfn.XLOOKUP(J114,AB:AB,AC:AC,0)+_xlfn.XLOOKUP(K114,AB:AB,AC:AC,0)+_xlfn.XLOOKUP(L114,AB:AB,AC:AC,0)+_xlfn.XLOOKUP(M114,AB:AB,AC:AC,0)+_xlfn.XLOOKUP(N114,AB:AB,AC:AC,0)+_xlfn.XLOOKUP(O114,AB:AB,AC:AC,0)+_xlfn.XLOOKUP(P114,AB:AB,AC:AC,0)+_xlfn.XLOOKUP(Q114,AB:AB,AC:AC,0)+_xlfn.XLOOKUP(R114,AB:AB,AC:AC,0)+_xlfn.XLOOKUP(S114,AB:AB,AC:AC,0)+_xlfn.XLOOKUP(T114,AB:AB,AC:AC,0)+_xlfn.XLOOKUP(U114,AB:AB,AC:AC,0)+_xlfn.XLOOKUP(V114,AB:AB,AC:AC,0)+_xlfn.XLOOKUP(W114,AB:AB,AC:AC,0)+_xlfn.XLOOKUP(X114,AB:AB,AC:AC,0)+_xlfn.XLOOKUP(Y114,AB:AB,AC:AC,0)+_xlfn.XLOOKUP(Z114,AB:AB,AC:AC,0)</f>
        <v>25.062250863930789</v>
      </c>
      <c r="F114" s="46" t="str">
        <f>_xlfn.XLOOKUP(B114,'F3D 2025'!$B$3:$B$60,'F3D 2025'!$A$3:$A$60,"-")</f>
        <v>-</v>
      </c>
      <c r="G114" s="49" t="str">
        <f>_xlfn.XLOOKUP(B114,'F3D 2023'!$B$3:$B$60,'F3D 2023'!$A$3:$A$60,"-")</f>
        <v>-</v>
      </c>
      <c r="H114" s="49" t="str">
        <f>_xlfn.XLOOKUP(B114,'F3D 2022'!$B$3:$B$60,'F3D 2022'!$A$3:$A$60,"-")</f>
        <v>-</v>
      </c>
      <c r="I114" s="49" t="str">
        <f>_xlfn.XLOOKUP(B114,'F3D 2019'!$B$3:$B$60,'F3D 2019'!$A$3:$A$60,"-")</f>
        <v>-</v>
      </c>
      <c r="J114" s="49" t="str">
        <f>_xlfn.XLOOKUP(B114,'F3D 2017'!$B$3:$B$60,'F3D 2017'!$A$3:$A$60,"-")</f>
        <v>-</v>
      </c>
      <c r="K114" s="49" t="str">
        <f>_xlfn.XLOOKUP(B114,'F3D 2015'!$B$3:$B$60,'F3D 2015'!$A$3:$A$60,"-")</f>
        <v>-</v>
      </c>
      <c r="L114" s="49" t="str">
        <f>_xlfn.XLOOKUP(B114,'F3D 2013'!$B$3:$B$60,'F3D 2013'!$A$3:$A$60,"-")</f>
        <v>-</v>
      </c>
      <c r="M114" s="49" t="str">
        <f>_xlfn.XLOOKUP(B114,'F3D 2011'!$B$3:$B$60,'F3D 2011'!$A$3:$A$60,"-")</f>
        <v>-</v>
      </c>
      <c r="N114" s="49" t="str">
        <f>_xlfn.XLOOKUP(B114,'F3D 2009'!$B$3:$B$60,'F3D 2009'!$A$3:$A$60,"-")</f>
        <v>-</v>
      </c>
      <c r="O114" s="49" t="str">
        <f>_xlfn.XLOOKUP(B114,'F3D 2007'!$B$3:$B$60,'F3D 2007'!$A$3:$A$60,"-")</f>
        <v>-</v>
      </c>
      <c r="P114" s="49" t="str">
        <f>_xlfn.XLOOKUP(B114,'F3D 2005'!$B$3:$B$60,'F3D 2005'!$A$3:$A$60,"-")</f>
        <v>-</v>
      </c>
      <c r="Q114" s="49" t="str">
        <f>_xlfn.XLOOKUP(B114,'F3D 2003'!$B$3:$B$60,'F3D 2003'!$A$3:$A$60,"-")</f>
        <v>-</v>
      </c>
      <c r="R114" s="49">
        <f>_xlfn.XLOOKUP(B114,'F3D 2001'!$B$3:$B$60,'F3D 2001'!$A$3:$A$60,"-")</f>
        <v>39</v>
      </c>
      <c r="S114" s="49">
        <f>_xlfn.XLOOKUP(B114,'F3D 1999'!$B$3:$B$60,'F3D 1999'!$A$3:$A$60,"-")</f>
        <v>20</v>
      </c>
      <c r="T114" s="49">
        <f>_xlfn.XLOOKUP(B114,'F3D 1997'!$B$3:$B$56,'F3D 1997'!$A$3:$A$56,"-")</f>
        <v>22</v>
      </c>
      <c r="U114" s="49">
        <f>_xlfn.XLOOKUP(B114,'F3D 1995'!$B$3:$B$60,'F3D 1995'!$A$3:$A$60,"-")</f>
        <v>25</v>
      </c>
      <c r="V114" s="49">
        <f>_xlfn.XLOOKUP(B114,'F3D 1993'!$B$3:$B$60,'F3D 1993'!$A$3:$A$60,"-")</f>
        <v>22</v>
      </c>
      <c r="W114" s="49" t="str">
        <f>_xlfn.XLOOKUP(B114,'F3D 1991'!$B$3:$B$60,'F3D 1991'!$A$3:$A$60,"-")</f>
        <v>-</v>
      </c>
      <c r="X114" s="49" t="str">
        <f>_xlfn.XLOOKUP(B114,'F3D 1989'!$B$3:$B$60,'F3D 1989'!$A$3:$A$60,"-")</f>
        <v>-</v>
      </c>
      <c r="Y114" s="49" t="str">
        <f>_xlfn.XLOOKUP(B114,'F3D 1987'!$B$3:$B$60,'F3D 1987'!$A$3:$A$60,"-")</f>
        <v>-</v>
      </c>
      <c r="Z114" s="50" t="str">
        <f>_xlfn.XLOOKUP(B114,'F3D 1985'!$B$3:$B$60,'F3D 1985'!$A$3:$A$60,"-")</f>
        <v>-</v>
      </c>
    </row>
    <row r="115" spans="1:26" x14ac:dyDescent="0.3">
      <c r="A115" s="40">
        <f>A114+1</f>
        <v>113</v>
      </c>
      <c r="B115" s="41" t="s">
        <v>183</v>
      </c>
      <c r="C115" s="42" t="s">
        <v>10</v>
      </c>
      <c r="D115" s="85">
        <f>MIN(_xlfn.XLOOKUP(B115,'F3D 2025'!B:B,'F3D 2025'!E:E,200),_xlfn.XLOOKUP(B115,'F3D 2023'!B:B,'F3D 2023'!E:E,200),_xlfn.XLOOKUP(B115,'F3D 2022'!B:B,'F3D 2022'!E:E,200),_xlfn.XLOOKUP(B115,'F3D 2019'!B:B,'F3D 2019'!E:E,200),_xlfn.XLOOKUP(B115,'F3D 2017'!B:B,'F3D 2017'!E:E,200),_xlfn.XLOOKUP(B115,'F3D 2015'!B:B,'F3D 2015'!E:E,200),_xlfn.XLOOKUP(B115,'F3D 2013'!B:B,'F3D 2013'!E:E,200),_xlfn.XLOOKUP(B115,'F3D 2011'!B:B,'F3D 2011'!E:E,200),_xlfn.XLOOKUP(B115,'F3D 2009'!B:B,'F3D 2009'!E:E,200),_xlfn.XLOOKUP(B115,'F3D 2007'!B:B,'F3D 2007'!E:E,200),_xlfn.XLOOKUP(B115,'F3D 2005'!B:B,'F3D 2005'!E:E,200),_xlfn.XLOOKUP(B115,'F3D 2003'!B:B,'F3D 2003'!E:E,200),_xlfn.XLOOKUP(B115,'F3D 2001'!B:B,'F3D 2001'!E:E,200),_xlfn.XLOOKUP(B115,'F3D 1999'!B:B,'F3D 1999'!E:E,200),_xlfn.XLOOKUP(B115,'F3D 1997'!B:B,'F3D 1997'!E:E,200),_xlfn.XLOOKUP(B115,'F3D 1995'!B:B,'F3D 1995'!E:E,200),_xlfn.XLOOKUP(B115,'F3D 1993'!B:B,'F3D 1993'!E:E,200),_xlfn.XLOOKUP(B115,'F3D 1991'!B:B,'F3D 1991'!E:E,200),_xlfn.XLOOKUP(B115,'F3D 1989'!B:B,'F3D 1989'!E:E,200),_xlfn.XLOOKUP(B115,'F3D 1987'!B:B,'F3D 1987'!E:E,200),_xlfn.XLOOKUP(B115,'F3D 1985'!B:B,'F3D 1985'!E:E,200))</f>
        <v>59.55</v>
      </c>
      <c r="E115" s="82">
        <f>_xlfn.XLOOKUP(F115,AB:AB,AC:AC,0)+_xlfn.XLOOKUP(G115,AB:AB,AC:AC,0)+_xlfn.XLOOKUP(H115,AB:AB,AC:AC,0)+_xlfn.XLOOKUP(I115,AB:AB,AC:AC,0)+_xlfn.XLOOKUP(J115,AB:AB,AC:AC,0)+_xlfn.XLOOKUP(K115,AB:AB,AC:AC,0)+_xlfn.XLOOKUP(L115,AB:AB,AC:AC,0)+_xlfn.XLOOKUP(M115,AB:AB,AC:AC,0)+_xlfn.XLOOKUP(N115,AB:AB,AC:AC,0)+_xlfn.XLOOKUP(O115,AB:AB,AC:AC,0)+_xlfn.XLOOKUP(P115,AB:AB,AC:AC,0)+_xlfn.XLOOKUP(Q115,AB:AB,AC:AC,0)+_xlfn.XLOOKUP(R115,AB:AB,AC:AC,0)+_xlfn.XLOOKUP(S115,AB:AB,AC:AC,0)+_xlfn.XLOOKUP(T115,AB:AB,AC:AC,0)+_xlfn.XLOOKUP(U115,AB:AB,AC:AC,0)+_xlfn.XLOOKUP(V115,AB:AB,AC:AC,0)+_xlfn.XLOOKUP(W115,AB:AB,AC:AC,0)+_xlfn.XLOOKUP(X115,AB:AB,AC:AC,0)+_xlfn.XLOOKUP(Y115,AB:AB,AC:AC,0)+_xlfn.XLOOKUP(Z115,AB:AB,AC:AC,0)</f>
        <v>24.82015781140209</v>
      </c>
      <c r="F115" s="46" t="str">
        <f>_xlfn.XLOOKUP(B115,'F3D 2025'!$B$3:$B$60,'F3D 2025'!$A$3:$A$60,"-")</f>
        <v>-</v>
      </c>
      <c r="G115" s="49" t="str">
        <f>_xlfn.XLOOKUP(B115,'F3D 2023'!$B$3:$B$60,'F3D 2023'!$A$3:$A$60,"-")</f>
        <v>-</v>
      </c>
      <c r="H115" s="49" t="str">
        <f>_xlfn.XLOOKUP(B115,'F3D 2022'!$B$3:$B$60,'F3D 2022'!$A$3:$A$60,"-")</f>
        <v>-</v>
      </c>
      <c r="I115" s="49" t="str">
        <f>_xlfn.XLOOKUP(B115,'F3D 2019'!$B$3:$B$60,'F3D 2019'!$A$3:$A$60,"-")</f>
        <v>-</v>
      </c>
      <c r="J115" s="49" t="str">
        <f>_xlfn.XLOOKUP(B115,'F3D 2017'!$B$3:$B$60,'F3D 2017'!$A$3:$A$60,"-")</f>
        <v>-</v>
      </c>
      <c r="K115" s="49" t="str">
        <f>_xlfn.XLOOKUP(B115,'F3D 2015'!$B$3:$B$60,'F3D 2015'!$A$3:$A$60,"-")</f>
        <v>-</v>
      </c>
      <c r="L115" s="49" t="str">
        <f>_xlfn.XLOOKUP(B115,'F3D 2013'!$B$3:$B$60,'F3D 2013'!$A$3:$A$60,"-")</f>
        <v>-</v>
      </c>
      <c r="M115" s="49">
        <f>_xlfn.XLOOKUP(B115,'F3D 2011'!$B$3:$B$60,'F3D 2011'!$A$3:$A$60,"-")</f>
        <v>23</v>
      </c>
      <c r="N115" s="49">
        <f>_xlfn.XLOOKUP(B115,'F3D 2009'!$B$3:$B$60,'F3D 2009'!$A$3:$A$60,"-")</f>
        <v>14</v>
      </c>
      <c r="O115" s="49" t="str">
        <f>_xlfn.XLOOKUP(B115,'F3D 2007'!$B$3:$B$60,'F3D 2007'!$A$3:$A$60,"-")</f>
        <v>-</v>
      </c>
      <c r="P115" s="49">
        <f>_xlfn.XLOOKUP(B115,'F3D 2005'!$B$3:$B$60,'F3D 2005'!$A$3:$A$60,"-")</f>
        <v>28</v>
      </c>
      <c r="Q115" s="49" t="str">
        <f>_xlfn.XLOOKUP(B115,'F3D 2003'!$B$3:$B$60,'F3D 2003'!$A$3:$A$60,"-")</f>
        <v>-</v>
      </c>
      <c r="R115" s="49" t="str">
        <f>_xlfn.XLOOKUP(B115,'F3D 2001'!$B$3:$B$60,'F3D 2001'!$A$3:$A$60,"-")</f>
        <v>-</v>
      </c>
      <c r="S115" s="49" t="str">
        <f>_xlfn.XLOOKUP(B115,'F3D 1999'!$B$3:$B$60,'F3D 1999'!$A$3:$A$60,"-")</f>
        <v>-</v>
      </c>
      <c r="T115" s="49" t="str">
        <f>_xlfn.XLOOKUP(B115,'F3D 1997'!$B$3:$B$56,'F3D 1997'!$A$3:$A$56,"-")</f>
        <v>-</v>
      </c>
      <c r="U115" s="49" t="str">
        <f>_xlfn.XLOOKUP(B115,'F3D 1995'!$B$3:$B$60,'F3D 1995'!$A$3:$A$60,"-")</f>
        <v>-</v>
      </c>
      <c r="V115" s="49" t="str">
        <f>_xlfn.XLOOKUP(B115,'F3D 1993'!$B$3:$B$60,'F3D 1993'!$A$3:$A$60,"-")</f>
        <v>-</v>
      </c>
      <c r="W115" s="49" t="str">
        <f>_xlfn.XLOOKUP(B115,'F3D 1991'!$B$3:$B$60,'F3D 1991'!$A$3:$A$60,"-")</f>
        <v>-</v>
      </c>
      <c r="X115" s="49" t="str">
        <f>_xlfn.XLOOKUP(B115,'F3D 1989'!$B$3:$B$60,'F3D 1989'!$A$3:$A$60,"-")</f>
        <v>-</v>
      </c>
      <c r="Y115" s="49" t="str">
        <f>_xlfn.XLOOKUP(B115,'F3D 1987'!$B$3:$B$60,'F3D 1987'!$A$3:$A$60,"-")</f>
        <v>-</v>
      </c>
      <c r="Z115" s="50" t="str">
        <f>_xlfn.XLOOKUP(B115,'F3D 1985'!$B$3:$B$60,'F3D 1985'!$A$3:$A$60,"-")</f>
        <v>-</v>
      </c>
    </row>
    <row r="116" spans="1:26" x14ac:dyDescent="0.3">
      <c r="A116" s="40">
        <f>A115+1</f>
        <v>114</v>
      </c>
      <c r="B116" s="41" t="s">
        <v>207</v>
      </c>
      <c r="C116" s="42" t="s">
        <v>7</v>
      </c>
      <c r="D116" s="85">
        <f>MIN(_xlfn.XLOOKUP(B116,'F3D 2025'!B:B,'F3D 2025'!E:E,200),_xlfn.XLOOKUP(B116,'F3D 2023'!B:B,'F3D 2023'!E:E,200),_xlfn.XLOOKUP(B116,'F3D 2022'!B:B,'F3D 2022'!E:E,200),_xlfn.XLOOKUP(B116,'F3D 2019'!B:B,'F3D 2019'!E:E,200),_xlfn.XLOOKUP(B116,'F3D 2017'!B:B,'F3D 2017'!E:E,200),_xlfn.XLOOKUP(B116,'F3D 2015'!B:B,'F3D 2015'!E:E,200),_xlfn.XLOOKUP(B116,'F3D 2013'!B:B,'F3D 2013'!E:E,200),_xlfn.XLOOKUP(B116,'F3D 2011'!B:B,'F3D 2011'!E:E,200),_xlfn.XLOOKUP(B116,'F3D 2009'!B:B,'F3D 2009'!E:E,200),_xlfn.XLOOKUP(B116,'F3D 2007'!B:B,'F3D 2007'!E:E,200),_xlfn.XLOOKUP(B116,'F3D 2005'!B:B,'F3D 2005'!E:E,200),_xlfn.XLOOKUP(B116,'F3D 2003'!B:B,'F3D 2003'!E:E,200),_xlfn.XLOOKUP(B116,'F3D 2001'!B:B,'F3D 2001'!E:E,200),_xlfn.XLOOKUP(B116,'F3D 1999'!B:B,'F3D 1999'!E:E,200),_xlfn.XLOOKUP(B116,'F3D 1997'!B:B,'F3D 1997'!E:E,200),_xlfn.XLOOKUP(B116,'F3D 1995'!B:B,'F3D 1995'!E:E,200),_xlfn.XLOOKUP(B116,'F3D 1993'!B:B,'F3D 1993'!E:E,200),_xlfn.XLOOKUP(B116,'F3D 1991'!B:B,'F3D 1991'!E:E,200),_xlfn.XLOOKUP(B116,'F3D 1989'!B:B,'F3D 1989'!E:E,200),_xlfn.XLOOKUP(B116,'F3D 1987'!B:B,'F3D 1987'!E:E,200),_xlfn.XLOOKUP(B116,'F3D 1985'!B:B,'F3D 1985'!E:E,200))</f>
        <v>61.57</v>
      </c>
      <c r="E116" s="82">
        <f>_xlfn.XLOOKUP(F116,AB:AB,AC:AC,0)+_xlfn.XLOOKUP(G116,AB:AB,AC:AC,0)+_xlfn.XLOOKUP(H116,AB:AB,AC:AC,0)+_xlfn.XLOOKUP(I116,AB:AB,AC:AC,0)+_xlfn.XLOOKUP(J116,AB:AB,AC:AC,0)+_xlfn.XLOOKUP(K116,AB:AB,AC:AC,0)+_xlfn.XLOOKUP(L116,AB:AB,AC:AC,0)+_xlfn.XLOOKUP(M116,AB:AB,AC:AC,0)+_xlfn.XLOOKUP(N116,AB:AB,AC:AC,0)+_xlfn.XLOOKUP(O116,AB:AB,AC:AC,0)+_xlfn.XLOOKUP(P116,AB:AB,AC:AC,0)+_xlfn.XLOOKUP(Q116,AB:AB,AC:AC,0)+_xlfn.XLOOKUP(R116,AB:AB,AC:AC,0)+_xlfn.XLOOKUP(S116,AB:AB,AC:AC,0)+_xlfn.XLOOKUP(T116,AB:AB,AC:AC,0)+_xlfn.XLOOKUP(U116,AB:AB,AC:AC,0)+_xlfn.XLOOKUP(V116,AB:AB,AC:AC,0)+_xlfn.XLOOKUP(W116,AB:AB,AC:AC,0)+_xlfn.XLOOKUP(X116,AB:AB,AC:AC,0)+_xlfn.XLOOKUP(Y116,AB:AB,AC:AC,0)+_xlfn.XLOOKUP(Z116,AB:AB,AC:AC,0)</f>
        <v>24.725452607735804</v>
      </c>
      <c r="F116" s="46" t="str">
        <f>_xlfn.XLOOKUP(B116,'F3D 2025'!$B$3:$B$60,'F3D 2025'!$A$3:$A$60,"-")</f>
        <v>-</v>
      </c>
      <c r="G116" s="49" t="str">
        <f>_xlfn.XLOOKUP(B116,'F3D 2023'!$B$3:$B$60,'F3D 2023'!$A$3:$A$60,"-")</f>
        <v>-</v>
      </c>
      <c r="H116" s="49" t="str">
        <f>_xlfn.XLOOKUP(B116,'F3D 2022'!$B$3:$B$60,'F3D 2022'!$A$3:$A$60,"-")</f>
        <v>-</v>
      </c>
      <c r="I116" s="49" t="str">
        <f>_xlfn.XLOOKUP(B116,'F3D 2019'!$B$3:$B$60,'F3D 2019'!$A$3:$A$60,"-")</f>
        <v>-</v>
      </c>
      <c r="J116" s="49" t="str">
        <f>_xlfn.XLOOKUP(B116,'F3D 2017'!$B$3:$B$60,'F3D 2017'!$A$3:$A$60,"-")</f>
        <v>-</v>
      </c>
      <c r="K116" s="49" t="str">
        <f>_xlfn.XLOOKUP(B116,'F3D 2015'!$B$3:$B$60,'F3D 2015'!$A$3:$A$60,"-")</f>
        <v>-</v>
      </c>
      <c r="L116" s="49" t="str">
        <f>_xlfn.XLOOKUP(B116,'F3D 2013'!$B$3:$B$60,'F3D 2013'!$A$3:$A$60,"-")</f>
        <v>-</v>
      </c>
      <c r="M116" s="49" t="str">
        <f>_xlfn.XLOOKUP(B116,'F3D 2011'!$B$3:$B$60,'F3D 2011'!$A$3:$A$60,"-")</f>
        <v>-</v>
      </c>
      <c r="N116" s="49" t="str">
        <f>_xlfn.XLOOKUP(B116,'F3D 2009'!$B$3:$B$60,'F3D 2009'!$A$3:$A$60,"-")</f>
        <v>-</v>
      </c>
      <c r="O116" s="49">
        <f>_xlfn.XLOOKUP(B116,'F3D 2007'!$B$3:$B$60,'F3D 2007'!$A$3:$A$60,"-")</f>
        <v>11</v>
      </c>
      <c r="P116" s="49" t="str">
        <f>_xlfn.XLOOKUP(B116,'F3D 2005'!$B$3:$B$60,'F3D 2005'!$A$3:$A$60,"-")</f>
        <v>-</v>
      </c>
      <c r="Q116" s="49" t="str">
        <f>_xlfn.XLOOKUP(B116,'F3D 2003'!$B$3:$B$60,'F3D 2003'!$A$3:$A$60,"-")</f>
        <v>-</v>
      </c>
      <c r="R116" s="49" t="str">
        <f>_xlfn.XLOOKUP(B116,'F3D 2001'!$B$3:$B$60,'F3D 2001'!$A$3:$A$60,"-")</f>
        <v>-</v>
      </c>
      <c r="S116" s="49" t="str">
        <f>_xlfn.XLOOKUP(B116,'F3D 1999'!$B$3:$B$60,'F3D 1999'!$A$3:$A$60,"-")</f>
        <v>-</v>
      </c>
      <c r="T116" s="49" t="str">
        <f>_xlfn.XLOOKUP(B116,'F3D 1997'!$B$3:$B$56,'F3D 1997'!$A$3:$A$56,"-")</f>
        <v>-</v>
      </c>
      <c r="U116" s="49" t="str">
        <f>_xlfn.XLOOKUP(B116,'F3D 1995'!$B$3:$B$60,'F3D 1995'!$A$3:$A$60,"-")</f>
        <v>-</v>
      </c>
      <c r="V116" s="49" t="str">
        <f>_xlfn.XLOOKUP(B116,'F3D 1993'!$B$3:$B$60,'F3D 1993'!$A$3:$A$60,"-")</f>
        <v>-</v>
      </c>
      <c r="W116" s="49" t="str">
        <f>_xlfn.XLOOKUP(B116,'F3D 1991'!$B$3:$B$60,'F3D 1991'!$A$3:$A$60,"-")</f>
        <v>-</v>
      </c>
      <c r="X116" s="49" t="str">
        <f>_xlfn.XLOOKUP(B116,'F3D 1989'!$B$3:$B$60,'F3D 1989'!$A$3:$A$60,"-")</f>
        <v>-</v>
      </c>
      <c r="Y116" s="49" t="str">
        <f>_xlfn.XLOOKUP(B116,'F3D 1987'!$B$3:$B$60,'F3D 1987'!$A$3:$A$60,"-")</f>
        <v>-</v>
      </c>
      <c r="Z116" s="50" t="str">
        <f>_xlfn.XLOOKUP(B116,'F3D 1985'!$B$3:$B$60,'F3D 1985'!$A$3:$A$60,"-")</f>
        <v>-</v>
      </c>
    </row>
    <row r="117" spans="1:26" x14ac:dyDescent="0.3">
      <c r="A117" s="40">
        <f>A116+1</f>
        <v>115</v>
      </c>
      <c r="B117" s="41" t="s">
        <v>243</v>
      </c>
      <c r="C117" s="42" t="s">
        <v>9</v>
      </c>
      <c r="D117" s="85">
        <f>MIN(_xlfn.XLOOKUP(B117,'F3D 2025'!B:B,'F3D 2025'!E:E,200),_xlfn.XLOOKUP(B117,'F3D 2023'!B:B,'F3D 2023'!E:E,200),_xlfn.XLOOKUP(B117,'F3D 2022'!B:B,'F3D 2022'!E:E,200),_xlfn.XLOOKUP(B117,'F3D 2019'!B:B,'F3D 2019'!E:E,200),_xlfn.XLOOKUP(B117,'F3D 2017'!B:B,'F3D 2017'!E:E,200),_xlfn.XLOOKUP(B117,'F3D 2015'!B:B,'F3D 2015'!E:E,200),_xlfn.XLOOKUP(B117,'F3D 2013'!B:B,'F3D 2013'!E:E,200),_xlfn.XLOOKUP(B117,'F3D 2011'!B:B,'F3D 2011'!E:E,200),_xlfn.XLOOKUP(B117,'F3D 2009'!B:B,'F3D 2009'!E:E,200),_xlfn.XLOOKUP(B117,'F3D 2007'!B:B,'F3D 2007'!E:E,200),_xlfn.XLOOKUP(B117,'F3D 2005'!B:B,'F3D 2005'!E:E,200),_xlfn.XLOOKUP(B117,'F3D 2003'!B:B,'F3D 2003'!E:E,200),_xlfn.XLOOKUP(B117,'F3D 2001'!B:B,'F3D 2001'!E:E,200),_xlfn.XLOOKUP(B117,'F3D 1999'!B:B,'F3D 1999'!E:E,200),_xlfn.XLOOKUP(B117,'F3D 1997'!B:B,'F3D 1997'!E:E,200),_xlfn.XLOOKUP(B117,'F3D 1995'!B:B,'F3D 1995'!E:E,200),_xlfn.XLOOKUP(B117,'F3D 1993'!B:B,'F3D 1993'!E:E,200),_xlfn.XLOOKUP(B117,'F3D 1991'!B:B,'F3D 1991'!E:E,200),_xlfn.XLOOKUP(B117,'F3D 1989'!B:B,'F3D 1989'!E:E,200),_xlfn.XLOOKUP(B117,'F3D 1987'!B:B,'F3D 1987'!E:E,200),_xlfn.XLOOKUP(B117,'F3D 1985'!B:B,'F3D 1985'!E:E,200))</f>
        <v>61.88</v>
      </c>
      <c r="E117" s="82">
        <f>_xlfn.XLOOKUP(F117,AB:AB,AC:AC,0)+_xlfn.XLOOKUP(G117,AB:AB,AC:AC,0)+_xlfn.XLOOKUP(H117,AB:AB,AC:AC,0)+_xlfn.XLOOKUP(I117,AB:AB,AC:AC,0)+_xlfn.XLOOKUP(J117,AB:AB,AC:AC,0)+_xlfn.XLOOKUP(K117,AB:AB,AC:AC,0)+_xlfn.XLOOKUP(L117,AB:AB,AC:AC,0)+_xlfn.XLOOKUP(M117,AB:AB,AC:AC,0)+_xlfn.XLOOKUP(N117,AB:AB,AC:AC,0)+_xlfn.XLOOKUP(O117,AB:AB,AC:AC,0)+_xlfn.XLOOKUP(P117,AB:AB,AC:AC,0)+_xlfn.XLOOKUP(Q117,AB:AB,AC:AC,0)+_xlfn.XLOOKUP(R117,AB:AB,AC:AC,0)+_xlfn.XLOOKUP(S117,AB:AB,AC:AC,0)+_xlfn.XLOOKUP(T117,AB:AB,AC:AC,0)+_xlfn.XLOOKUP(U117,AB:AB,AC:AC,0)+_xlfn.XLOOKUP(V117,AB:AB,AC:AC,0)+_xlfn.XLOOKUP(W117,AB:AB,AC:AC,0)+_xlfn.XLOOKUP(X117,AB:AB,AC:AC,0)+_xlfn.XLOOKUP(Y117,AB:AB,AC:AC,0)+_xlfn.XLOOKUP(Z117,AB:AB,AC:AC,0)</f>
        <v>24.479000903057297</v>
      </c>
      <c r="F117" s="46" t="str">
        <f>_xlfn.XLOOKUP(B117,'F3D 2025'!$B$3:$B$60,'F3D 2025'!$A$3:$A$60,"-")</f>
        <v>-</v>
      </c>
      <c r="G117" s="49" t="str">
        <f>_xlfn.XLOOKUP(B117,'F3D 2023'!$B$3:$B$60,'F3D 2023'!$A$3:$A$60,"-")</f>
        <v>-</v>
      </c>
      <c r="H117" s="49" t="str">
        <f>_xlfn.XLOOKUP(B117,'F3D 2022'!$B$3:$B$60,'F3D 2022'!$A$3:$A$60,"-")</f>
        <v>-</v>
      </c>
      <c r="I117" s="49" t="str">
        <f>_xlfn.XLOOKUP(B117,'F3D 2019'!$B$3:$B$60,'F3D 2019'!$A$3:$A$60,"-")</f>
        <v>-</v>
      </c>
      <c r="J117" s="49" t="str">
        <f>_xlfn.XLOOKUP(B117,'F3D 2017'!$B$3:$B$60,'F3D 2017'!$A$3:$A$60,"-")</f>
        <v>-</v>
      </c>
      <c r="K117" s="49" t="str">
        <f>_xlfn.XLOOKUP(B117,'F3D 2015'!$B$3:$B$60,'F3D 2015'!$A$3:$A$60,"-")</f>
        <v>-</v>
      </c>
      <c r="L117" s="49" t="str">
        <f>_xlfn.XLOOKUP(B117,'F3D 2013'!$B$3:$B$60,'F3D 2013'!$A$3:$A$60,"-")</f>
        <v>-</v>
      </c>
      <c r="M117" s="49" t="str">
        <f>_xlfn.XLOOKUP(B117,'F3D 2011'!$B$3:$B$60,'F3D 2011'!$A$3:$A$60,"-")</f>
        <v>-</v>
      </c>
      <c r="N117" s="49">
        <f>_xlfn.XLOOKUP(B117,'F3D 2009'!$B$3:$B$60,'F3D 2009'!$A$3:$A$60,"-")</f>
        <v>23</v>
      </c>
      <c r="O117" s="49" t="str">
        <f>_xlfn.XLOOKUP(B117,'F3D 2007'!$B$3:$B$60,'F3D 2007'!$A$3:$A$60,"-")</f>
        <v>-</v>
      </c>
      <c r="P117" s="49" t="str">
        <f>_xlfn.XLOOKUP(B117,'F3D 2005'!$B$3:$B$60,'F3D 2005'!$A$3:$A$60,"-")</f>
        <v>-</v>
      </c>
      <c r="Q117" s="49">
        <f>_xlfn.XLOOKUP(B117,'F3D 2003'!$B$3:$B$60,'F3D 2003'!$A$3:$A$60,"-")</f>
        <v>34</v>
      </c>
      <c r="R117" s="49">
        <f>_xlfn.XLOOKUP(B117,'F3D 2001'!$B$3:$B$60,'F3D 2001'!$A$3:$A$60,"-")</f>
        <v>16</v>
      </c>
      <c r="S117" s="49">
        <f>_xlfn.XLOOKUP(B117,'F3D 1999'!$B$3:$B$60,'F3D 1999'!$A$3:$A$60,"-")</f>
        <v>24</v>
      </c>
      <c r="T117" s="49" t="str">
        <f>_xlfn.XLOOKUP(B117,'F3D 1997'!$B$3:$B$56,'F3D 1997'!$A$3:$A$56,"-")</f>
        <v>-</v>
      </c>
      <c r="U117" s="49" t="str">
        <f>_xlfn.XLOOKUP(B117,'F3D 1995'!$B$3:$B$60,'F3D 1995'!$A$3:$A$60,"-")</f>
        <v>-</v>
      </c>
      <c r="V117" s="49" t="str">
        <f>_xlfn.XLOOKUP(B117,'F3D 1993'!$B$3:$B$60,'F3D 1993'!$A$3:$A$60,"-")</f>
        <v>-</v>
      </c>
      <c r="W117" s="49" t="str">
        <f>_xlfn.XLOOKUP(B117,'F3D 1991'!$B$3:$B$60,'F3D 1991'!$A$3:$A$60,"-")</f>
        <v>-</v>
      </c>
      <c r="X117" s="49" t="str">
        <f>_xlfn.XLOOKUP(B117,'F3D 1989'!$B$3:$B$60,'F3D 1989'!$A$3:$A$60,"-")</f>
        <v>-</v>
      </c>
      <c r="Y117" s="49" t="str">
        <f>_xlfn.XLOOKUP(B117,'F3D 1987'!$B$3:$B$60,'F3D 1987'!$A$3:$A$60,"-")</f>
        <v>-</v>
      </c>
      <c r="Z117" s="50" t="str">
        <f>_xlfn.XLOOKUP(B117,'F3D 1985'!$B$3:$B$60,'F3D 1985'!$A$3:$A$60,"-")</f>
        <v>-</v>
      </c>
    </row>
    <row r="118" spans="1:26" x14ac:dyDescent="0.3">
      <c r="A118" s="40">
        <f>A117+1</f>
        <v>116</v>
      </c>
      <c r="B118" s="41" t="s">
        <v>76</v>
      </c>
      <c r="C118" s="42" t="s">
        <v>12</v>
      </c>
      <c r="D118" s="85">
        <f>MIN(_xlfn.XLOOKUP(B118,'F3D 2025'!B:B,'F3D 2025'!E:E,200),_xlfn.XLOOKUP(B118,'F3D 2023'!B:B,'F3D 2023'!E:E,200),_xlfn.XLOOKUP(B118,'F3D 2022'!B:B,'F3D 2022'!E:E,200),_xlfn.XLOOKUP(B118,'F3D 2019'!B:B,'F3D 2019'!E:E,200),_xlfn.XLOOKUP(B118,'F3D 2017'!B:B,'F3D 2017'!E:E,200),_xlfn.XLOOKUP(B118,'F3D 2015'!B:B,'F3D 2015'!E:E,200),_xlfn.XLOOKUP(B118,'F3D 2013'!B:B,'F3D 2013'!E:E,200),_xlfn.XLOOKUP(B118,'F3D 2011'!B:B,'F3D 2011'!E:E,200),_xlfn.XLOOKUP(B118,'F3D 2009'!B:B,'F3D 2009'!E:E,200),_xlfn.XLOOKUP(B118,'F3D 2007'!B:B,'F3D 2007'!E:E,200),_xlfn.XLOOKUP(B118,'F3D 2005'!B:B,'F3D 2005'!E:E,200),_xlfn.XLOOKUP(B118,'F3D 2003'!B:B,'F3D 2003'!E:E,200),_xlfn.XLOOKUP(B118,'F3D 2001'!B:B,'F3D 2001'!E:E,200),_xlfn.XLOOKUP(B118,'F3D 1999'!B:B,'F3D 1999'!E:E,200),_xlfn.XLOOKUP(B118,'F3D 1997'!B:B,'F3D 1997'!E:E,200),_xlfn.XLOOKUP(B118,'F3D 1995'!B:B,'F3D 1995'!E:E,200),_xlfn.XLOOKUP(B118,'F3D 1993'!B:B,'F3D 1993'!E:E,200),_xlfn.XLOOKUP(B118,'F3D 1991'!B:B,'F3D 1991'!E:E,200),_xlfn.XLOOKUP(B118,'F3D 1989'!B:B,'F3D 1989'!E:E,200),_xlfn.XLOOKUP(B118,'F3D 1987'!B:B,'F3D 1987'!E:E,200),_xlfn.XLOOKUP(B118,'F3D 1985'!B:B,'F3D 1985'!E:E,200))</f>
        <v>61.33</v>
      </c>
      <c r="E118" s="82">
        <f>_xlfn.XLOOKUP(F118,AB:AB,AC:AC,0)+_xlfn.XLOOKUP(G118,AB:AB,AC:AC,0)+_xlfn.XLOOKUP(H118,AB:AB,AC:AC,0)+_xlfn.XLOOKUP(I118,AB:AB,AC:AC,0)+_xlfn.XLOOKUP(J118,AB:AB,AC:AC,0)+_xlfn.XLOOKUP(K118,AB:AB,AC:AC,0)+_xlfn.XLOOKUP(L118,AB:AB,AC:AC,0)+_xlfn.XLOOKUP(M118,AB:AB,AC:AC,0)+_xlfn.XLOOKUP(N118,AB:AB,AC:AC,0)+_xlfn.XLOOKUP(O118,AB:AB,AC:AC,0)+_xlfn.XLOOKUP(P118,AB:AB,AC:AC,0)+_xlfn.XLOOKUP(Q118,AB:AB,AC:AC,0)+_xlfn.XLOOKUP(R118,AB:AB,AC:AC,0)+_xlfn.XLOOKUP(S118,AB:AB,AC:AC,0)+_xlfn.XLOOKUP(T118,AB:AB,AC:AC,0)+_xlfn.XLOOKUP(U118,AB:AB,AC:AC,0)+_xlfn.XLOOKUP(V118,AB:AB,AC:AC,0)+_xlfn.XLOOKUP(W118,AB:AB,AC:AC,0)+_xlfn.XLOOKUP(X118,AB:AB,AC:AC,0)+_xlfn.XLOOKUP(Y118,AB:AB,AC:AC,0)+_xlfn.XLOOKUP(Z118,AB:AB,AC:AC,0)</f>
        <v>23.683035281449285</v>
      </c>
      <c r="F118" s="46">
        <f>_xlfn.XLOOKUP(B118,'F3D 2025'!$B$3:$B$60,'F3D 2025'!$A$3:$A$60,"-")</f>
        <v>17</v>
      </c>
      <c r="G118" s="49">
        <f>_xlfn.XLOOKUP(B118,'F3D 2023'!$B$3:$B$60,'F3D 2023'!$A$3:$A$60,"-")</f>
        <v>16</v>
      </c>
      <c r="H118" s="49" t="str">
        <f>_xlfn.XLOOKUP(B118,'F3D 2022'!$B$3:$B$60,'F3D 2022'!$A$3:$A$60,"-")</f>
        <v>-</v>
      </c>
      <c r="I118" s="49" t="str">
        <f>_xlfn.XLOOKUP(B118,'F3D 2019'!$B$3:$B$60,'F3D 2019'!$A$3:$A$60,"-")</f>
        <v>-</v>
      </c>
      <c r="J118" s="49" t="str">
        <f>_xlfn.XLOOKUP(B118,'F3D 2017'!$B$3:$B$60,'F3D 2017'!$A$3:$A$60,"-")</f>
        <v>-</v>
      </c>
      <c r="K118" s="49" t="str">
        <f>_xlfn.XLOOKUP(B118,'F3D 2015'!$B$3:$B$60,'F3D 2015'!$A$3:$A$60,"-")</f>
        <v>-</v>
      </c>
      <c r="L118" s="49" t="str">
        <f>_xlfn.XLOOKUP(B118,'F3D 2013'!$B$3:$B$60,'F3D 2013'!$A$3:$A$60,"-")</f>
        <v>-</v>
      </c>
      <c r="M118" s="49" t="str">
        <f>_xlfn.XLOOKUP(B118,'F3D 2011'!$B$3:$B$60,'F3D 2011'!$A$3:$A$60,"-")</f>
        <v>-</v>
      </c>
      <c r="N118" s="49" t="str">
        <f>_xlfn.XLOOKUP(B118,'F3D 2009'!$B$3:$B$60,'F3D 2009'!$A$3:$A$60,"-")</f>
        <v>-</v>
      </c>
      <c r="O118" s="49" t="str">
        <f>_xlfn.XLOOKUP(B118,'F3D 2007'!$B$3:$B$60,'F3D 2007'!$A$3:$A$60,"-")</f>
        <v>-</v>
      </c>
      <c r="P118" s="49" t="str">
        <f>_xlfn.XLOOKUP(B118,'F3D 2005'!$B$3:$B$60,'F3D 2005'!$A$3:$A$60,"-")</f>
        <v>-</v>
      </c>
      <c r="Q118" s="49" t="str">
        <f>_xlfn.XLOOKUP(B118,'F3D 2003'!$B$3:$B$60,'F3D 2003'!$A$3:$A$60,"-")</f>
        <v>-</v>
      </c>
      <c r="R118" s="49" t="str">
        <f>_xlfn.XLOOKUP(B118,'F3D 2001'!$B$3:$B$60,'F3D 2001'!$A$3:$A$60,"-")</f>
        <v>-</v>
      </c>
      <c r="S118" s="49" t="str">
        <f>_xlfn.XLOOKUP(B118,'F3D 1999'!$B$3:$B$60,'F3D 1999'!$A$3:$A$60,"-")</f>
        <v>-</v>
      </c>
      <c r="T118" s="49" t="str">
        <f>_xlfn.XLOOKUP(B118,'F3D 1997'!$B$3:$B$56,'F3D 1997'!$A$3:$A$56,"-")</f>
        <v>-</v>
      </c>
      <c r="U118" s="49" t="str">
        <f>_xlfn.XLOOKUP(B118,'F3D 1995'!$B$3:$B$60,'F3D 1995'!$A$3:$A$60,"-")</f>
        <v>-</v>
      </c>
      <c r="V118" s="49" t="str">
        <f>_xlfn.XLOOKUP(B118,'F3D 1993'!$B$3:$B$60,'F3D 1993'!$A$3:$A$60,"-")</f>
        <v>-</v>
      </c>
      <c r="W118" s="49" t="str">
        <f>_xlfn.XLOOKUP(B118,'F3D 1991'!$B$3:$B$60,'F3D 1991'!$A$3:$A$60,"-")</f>
        <v>-</v>
      </c>
      <c r="X118" s="49" t="str">
        <f>_xlfn.XLOOKUP(B118,'F3D 1989'!$B$3:$B$60,'F3D 1989'!$A$3:$A$60,"-")</f>
        <v>-</v>
      </c>
      <c r="Y118" s="49" t="str">
        <f>_xlfn.XLOOKUP(B118,'F3D 1987'!$B$3:$B$60,'F3D 1987'!$A$3:$A$60,"-")</f>
        <v>-</v>
      </c>
      <c r="Z118" s="50" t="str">
        <f>_xlfn.XLOOKUP(B118,'F3D 1985'!$B$3:$B$60,'F3D 1985'!$A$3:$A$60,"-")</f>
        <v>-</v>
      </c>
    </row>
    <row r="119" spans="1:26" x14ac:dyDescent="0.3">
      <c r="A119" s="40">
        <f>A118+1</f>
        <v>117</v>
      </c>
      <c r="B119" s="41" t="s">
        <v>189</v>
      </c>
      <c r="C119" s="42" t="s">
        <v>37</v>
      </c>
      <c r="D119" s="85">
        <f>MIN(_xlfn.XLOOKUP(B119,'F3D 2025'!B:B,'F3D 2025'!E:E,200),_xlfn.XLOOKUP(B119,'F3D 2023'!B:B,'F3D 2023'!E:E,200),_xlfn.XLOOKUP(B119,'F3D 2022'!B:B,'F3D 2022'!E:E,200),_xlfn.XLOOKUP(B119,'F3D 2019'!B:B,'F3D 2019'!E:E,200),_xlfn.XLOOKUP(B119,'F3D 2017'!B:B,'F3D 2017'!E:E,200),_xlfn.XLOOKUP(B119,'F3D 2015'!B:B,'F3D 2015'!E:E,200),_xlfn.XLOOKUP(B119,'F3D 2013'!B:B,'F3D 2013'!E:E,200),_xlfn.XLOOKUP(B119,'F3D 2011'!B:B,'F3D 2011'!E:E,200),_xlfn.XLOOKUP(B119,'F3D 2009'!B:B,'F3D 2009'!E:E,200),_xlfn.XLOOKUP(B119,'F3D 2007'!B:B,'F3D 2007'!E:E,200),_xlfn.XLOOKUP(B119,'F3D 2005'!B:B,'F3D 2005'!E:E,200),_xlfn.XLOOKUP(B119,'F3D 2003'!B:B,'F3D 2003'!E:E,200),_xlfn.XLOOKUP(B119,'F3D 2001'!B:B,'F3D 2001'!E:E,200),_xlfn.XLOOKUP(B119,'F3D 1999'!B:B,'F3D 1999'!E:E,200),_xlfn.XLOOKUP(B119,'F3D 1997'!B:B,'F3D 1997'!E:E,200),_xlfn.XLOOKUP(B119,'F3D 1995'!B:B,'F3D 1995'!E:E,200),_xlfn.XLOOKUP(B119,'F3D 1993'!B:B,'F3D 1993'!E:E,200),_xlfn.XLOOKUP(B119,'F3D 1991'!B:B,'F3D 1991'!E:E,200),_xlfn.XLOOKUP(B119,'F3D 1989'!B:B,'F3D 1989'!E:E,200),_xlfn.XLOOKUP(B119,'F3D 1987'!B:B,'F3D 1987'!E:E,200),_xlfn.XLOOKUP(B119,'F3D 1985'!B:B,'F3D 1985'!E:E,200))</f>
        <v>64.83</v>
      </c>
      <c r="E119" s="82">
        <f>_xlfn.XLOOKUP(F119,AB:AB,AC:AC,0)+_xlfn.XLOOKUP(G119,AB:AB,AC:AC,0)+_xlfn.XLOOKUP(H119,AB:AB,AC:AC,0)+_xlfn.XLOOKUP(I119,AB:AB,AC:AC,0)+_xlfn.XLOOKUP(J119,AB:AB,AC:AC,0)+_xlfn.XLOOKUP(K119,AB:AB,AC:AC,0)+_xlfn.XLOOKUP(L119,AB:AB,AC:AC,0)+_xlfn.XLOOKUP(M119,AB:AB,AC:AC,0)+_xlfn.XLOOKUP(N119,AB:AB,AC:AC,0)+_xlfn.XLOOKUP(O119,AB:AB,AC:AC,0)+_xlfn.XLOOKUP(P119,AB:AB,AC:AC,0)+_xlfn.XLOOKUP(Q119,AB:AB,AC:AC,0)+_xlfn.XLOOKUP(R119,AB:AB,AC:AC,0)+_xlfn.XLOOKUP(S119,AB:AB,AC:AC,0)+_xlfn.XLOOKUP(T119,AB:AB,AC:AC,0)+_xlfn.XLOOKUP(U119,AB:AB,AC:AC,0)+_xlfn.XLOOKUP(V119,AB:AB,AC:AC,0)+_xlfn.XLOOKUP(W119,AB:AB,AC:AC,0)+_xlfn.XLOOKUP(X119,AB:AB,AC:AC,0)+_xlfn.XLOOKUP(Y119,AB:AB,AC:AC,0)+_xlfn.XLOOKUP(Z119,AB:AB,AC:AC,0)</f>
        <v>22.907931273998749</v>
      </c>
      <c r="F119" s="46" t="str">
        <f>_xlfn.XLOOKUP(B119,'F3D 2025'!$B$3:$B$60,'F3D 2025'!$A$3:$A$60,"-")</f>
        <v>-</v>
      </c>
      <c r="G119" s="49" t="str">
        <f>_xlfn.XLOOKUP(B119,'F3D 2023'!$B$3:$B$60,'F3D 2023'!$A$3:$A$60,"-")</f>
        <v>-</v>
      </c>
      <c r="H119" s="49" t="str">
        <f>_xlfn.XLOOKUP(B119,'F3D 2022'!$B$3:$B$60,'F3D 2022'!$A$3:$A$60,"-")</f>
        <v>-</v>
      </c>
      <c r="I119" s="49" t="str">
        <f>_xlfn.XLOOKUP(B119,'F3D 2019'!$B$3:$B$60,'F3D 2019'!$A$3:$A$60,"-")</f>
        <v>-</v>
      </c>
      <c r="J119" s="49" t="str">
        <f>_xlfn.XLOOKUP(B119,'F3D 2017'!$B$3:$B$60,'F3D 2017'!$A$3:$A$60,"-")</f>
        <v>-</v>
      </c>
      <c r="K119" s="49" t="str">
        <f>_xlfn.XLOOKUP(B119,'F3D 2015'!$B$3:$B$60,'F3D 2015'!$A$3:$A$60,"-")</f>
        <v>-</v>
      </c>
      <c r="L119" s="49" t="str">
        <f>_xlfn.XLOOKUP(B119,'F3D 2013'!$B$3:$B$60,'F3D 2013'!$A$3:$A$60,"-")</f>
        <v>-</v>
      </c>
      <c r="M119" s="49" t="str">
        <f>_xlfn.XLOOKUP(B119,'F3D 2011'!$B$3:$B$60,'F3D 2011'!$A$3:$A$60,"-")</f>
        <v>-</v>
      </c>
      <c r="N119" s="49">
        <f>_xlfn.XLOOKUP(B119,'F3D 2009'!$B$3:$B$60,'F3D 2009'!$A$3:$A$60,"-")</f>
        <v>31</v>
      </c>
      <c r="O119" s="49">
        <f>_xlfn.XLOOKUP(B119,'F3D 2007'!$B$3:$B$60,'F3D 2007'!$A$3:$A$60,"-")</f>
        <v>27</v>
      </c>
      <c r="P119" s="49">
        <f>_xlfn.XLOOKUP(B119,'F3D 2005'!$B$3:$B$60,'F3D 2005'!$A$3:$A$60,"-")</f>
        <v>19</v>
      </c>
      <c r="Q119" s="49">
        <f>_xlfn.XLOOKUP(B119,'F3D 2003'!$B$3:$B$60,'F3D 2003'!$A$3:$A$60,"-")</f>
        <v>19</v>
      </c>
      <c r="R119" s="49" t="str">
        <f>_xlfn.XLOOKUP(B119,'F3D 2001'!$B$3:$B$60,'F3D 2001'!$A$3:$A$60,"-")</f>
        <v>-</v>
      </c>
      <c r="S119" s="49" t="str">
        <f>_xlfn.XLOOKUP(B119,'F3D 1999'!$B$3:$B$60,'F3D 1999'!$A$3:$A$60,"-")</f>
        <v>-</v>
      </c>
      <c r="T119" s="49" t="str">
        <f>_xlfn.XLOOKUP(B119,'F3D 1997'!$B$3:$B$56,'F3D 1997'!$A$3:$A$56,"-")</f>
        <v>-</v>
      </c>
      <c r="U119" s="49" t="str">
        <f>_xlfn.XLOOKUP(B119,'F3D 1995'!$B$3:$B$60,'F3D 1995'!$A$3:$A$60,"-")</f>
        <v>-</v>
      </c>
      <c r="V119" s="49" t="str">
        <f>_xlfn.XLOOKUP(B119,'F3D 1993'!$B$3:$B$60,'F3D 1993'!$A$3:$A$60,"-")</f>
        <v>-</v>
      </c>
      <c r="W119" s="49" t="str">
        <f>_xlfn.XLOOKUP(B119,'F3D 1991'!$B$3:$B$60,'F3D 1991'!$A$3:$A$60,"-")</f>
        <v>-</v>
      </c>
      <c r="X119" s="49" t="str">
        <f>_xlfn.XLOOKUP(B119,'F3D 1989'!$B$3:$B$60,'F3D 1989'!$A$3:$A$60,"-")</f>
        <v>-</v>
      </c>
      <c r="Y119" s="49" t="str">
        <f>_xlfn.XLOOKUP(B119,'F3D 1987'!$B$3:$B$60,'F3D 1987'!$A$3:$A$60,"-")</f>
        <v>-</v>
      </c>
      <c r="Z119" s="50" t="str">
        <f>_xlfn.XLOOKUP(B119,'F3D 1985'!$B$3:$B$60,'F3D 1985'!$A$3:$A$60,"-")</f>
        <v>-</v>
      </c>
    </row>
    <row r="120" spans="1:26" x14ac:dyDescent="0.3">
      <c r="A120" s="40">
        <f>A119+1</f>
        <v>118</v>
      </c>
      <c r="B120" s="41" t="s">
        <v>335</v>
      </c>
      <c r="C120" s="42" t="s">
        <v>32</v>
      </c>
      <c r="D120" s="85">
        <f>MIN(_xlfn.XLOOKUP(B120,'F3D 2025'!B:B,'F3D 2025'!E:E,200),_xlfn.XLOOKUP(B120,'F3D 2023'!B:B,'F3D 2023'!E:E,200),_xlfn.XLOOKUP(B120,'F3D 2022'!B:B,'F3D 2022'!E:E,200),_xlfn.XLOOKUP(B120,'F3D 2019'!B:B,'F3D 2019'!E:E,200),_xlfn.XLOOKUP(B120,'F3D 2017'!B:B,'F3D 2017'!E:E,200),_xlfn.XLOOKUP(B120,'F3D 2015'!B:B,'F3D 2015'!E:E,200),_xlfn.XLOOKUP(B120,'F3D 2013'!B:B,'F3D 2013'!E:E,200),_xlfn.XLOOKUP(B120,'F3D 2011'!B:B,'F3D 2011'!E:E,200),_xlfn.XLOOKUP(B120,'F3D 2009'!B:B,'F3D 2009'!E:E,200),_xlfn.XLOOKUP(B120,'F3D 2007'!B:B,'F3D 2007'!E:E,200),_xlfn.XLOOKUP(B120,'F3D 2005'!B:B,'F3D 2005'!E:E,200),_xlfn.XLOOKUP(B120,'F3D 2003'!B:B,'F3D 2003'!E:E,200),_xlfn.XLOOKUP(B120,'F3D 2001'!B:B,'F3D 2001'!E:E,200),_xlfn.XLOOKUP(B120,'F3D 1999'!B:B,'F3D 1999'!E:E,200),_xlfn.XLOOKUP(B120,'F3D 1997'!B:B,'F3D 1997'!E:E,200),_xlfn.XLOOKUP(B120,'F3D 1995'!B:B,'F3D 1995'!E:E,200),_xlfn.XLOOKUP(B120,'F3D 1993'!B:B,'F3D 1993'!E:E,200),_xlfn.XLOOKUP(B120,'F3D 1991'!B:B,'F3D 1991'!E:E,200),_xlfn.XLOOKUP(B120,'F3D 1989'!B:B,'F3D 1989'!E:E,200),_xlfn.XLOOKUP(B120,'F3D 1987'!B:B,'F3D 1987'!E:E,200),_xlfn.XLOOKUP(B120,'F3D 1985'!B:B,'F3D 1985'!E:E,200))</f>
        <v>78.099999999999994</v>
      </c>
      <c r="E120" s="82">
        <f>_xlfn.XLOOKUP(F120,AB:AB,AC:AC,0)+_xlfn.XLOOKUP(G120,AB:AB,AC:AC,0)+_xlfn.XLOOKUP(H120,AB:AB,AC:AC,0)+_xlfn.XLOOKUP(I120,AB:AB,AC:AC,0)+_xlfn.XLOOKUP(J120,AB:AB,AC:AC,0)+_xlfn.XLOOKUP(K120,AB:AB,AC:AC,0)+_xlfn.XLOOKUP(L120,AB:AB,AC:AC,0)+_xlfn.XLOOKUP(M120,AB:AB,AC:AC,0)+_xlfn.XLOOKUP(N120,AB:AB,AC:AC,0)+_xlfn.XLOOKUP(O120,AB:AB,AC:AC,0)+_xlfn.XLOOKUP(P120,AB:AB,AC:AC,0)+_xlfn.XLOOKUP(Q120,AB:AB,AC:AC,0)+_xlfn.XLOOKUP(R120,AB:AB,AC:AC,0)+_xlfn.XLOOKUP(S120,AB:AB,AC:AC,0)+_xlfn.XLOOKUP(T120,AB:AB,AC:AC,0)+_xlfn.XLOOKUP(U120,AB:AB,AC:AC,0)+_xlfn.XLOOKUP(V120,AB:AB,AC:AC,0)+_xlfn.XLOOKUP(W120,AB:AB,AC:AC,0)+_xlfn.XLOOKUP(X120,AB:AB,AC:AC,0)+_xlfn.XLOOKUP(Y120,AB:AB,AC:AC,0)+_xlfn.XLOOKUP(Z120,AB:AB,AC:AC,0)</f>
        <v>21.920838610884431</v>
      </c>
      <c r="F120" s="46" t="str">
        <f>_xlfn.XLOOKUP(B120,'F3D 2025'!$B$3:$B$60,'F3D 2025'!$A$3:$A$60,"-")</f>
        <v>-</v>
      </c>
      <c r="G120" s="49" t="str">
        <f>_xlfn.XLOOKUP(B120,'F3D 2023'!$B$3:$B$60,'F3D 2023'!$A$3:$A$60,"-")</f>
        <v>-</v>
      </c>
      <c r="H120" s="49" t="str">
        <f>_xlfn.XLOOKUP(B120,'F3D 2022'!$B$3:$B$60,'F3D 2022'!$A$3:$A$60,"-")</f>
        <v>-</v>
      </c>
      <c r="I120" s="49" t="str">
        <f>_xlfn.XLOOKUP(B120,'F3D 2019'!$B$3:$B$60,'F3D 2019'!$A$3:$A$60,"-")</f>
        <v>-</v>
      </c>
      <c r="J120" s="49" t="str">
        <f>_xlfn.XLOOKUP(B120,'F3D 2017'!$B$3:$B$60,'F3D 2017'!$A$3:$A$60,"-")</f>
        <v>-</v>
      </c>
      <c r="K120" s="49" t="str">
        <f>_xlfn.XLOOKUP(B120,'F3D 2015'!$B$3:$B$60,'F3D 2015'!$A$3:$A$60,"-")</f>
        <v>-</v>
      </c>
      <c r="L120" s="49" t="str">
        <f>_xlfn.XLOOKUP(B120,'F3D 2013'!$B$3:$B$60,'F3D 2013'!$A$3:$A$60,"-")</f>
        <v>-</v>
      </c>
      <c r="M120" s="49" t="str">
        <f>_xlfn.XLOOKUP(B120,'F3D 2011'!$B$3:$B$60,'F3D 2011'!$A$3:$A$60,"-")</f>
        <v>-</v>
      </c>
      <c r="N120" s="49" t="str">
        <f>_xlfn.XLOOKUP(B120,'F3D 2009'!$B$3:$B$60,'F3D 2009'!$A$3:$A$60,"-")</f>
        <v>-</v>
      </c>
      <c r="O120" s="49" t="str">
        <f>_xlfn.XLOOKUP(B120,'F3D 2007'!$B$3:$B$60,'F3D 2007'!$A$3:$A$60,"-")</f>
        <v>-</v>
      </c>
      <c r="P120" s="49" t="str">
        <f>_xlfn.XLOOKUP(B120,'F3D 2005'!$B$3:$B$60,'F3D 2005'!$A$3:$A$60,"-")</f>
        <v>-</v>
      </c>
      <c r="Q120" s="49" t="str">
        <f>_xlfn.XLOOKUP(B120,'F3D 2003'!$B$3:$B$60,'F3D 2003'!$A$3:$A$60,"-")</f>
        <v>-</v>
      </c>
      <c r="R120" s="49" t="str">
        <f>_xlfn.XLOOKUP(B120,'F3D 2001'!$B$3:$B$60,'F3D 2001'!$A$3:$A$60,"-")</f>
        <v>-</v>
      </c>
      <c r="S120" s="49" t="str">
        <f>_xlfn.XLOOKUP(B120,'F3D 1999'!$B$3:$B$60,'F3D 1999'!$A$3:$A$60,"-")</f>
        <v>-</v>
      </c>
      <c r="T120" s="49" t="str">
        <f>_xlfn.XLOOKUP(B120,'F3D 1997'!$B$3:$B$56,'F3D 1997'!$A$3:$A$56,"-")</f>
        <v>-</v>
      </c>
      <c r="U120" s="49" t="str">
        <f>_xlfn.XLOOKUP(B120,'F3D 1995'!$B$3:$B$60,'F3D 1995'!$A$3:$A$60,"-")</f>
        <v>-</v>
      </c>
      <c r="V120" s="49">
        <f>_xlfn.XLOOKUP(B120,'F3D 1993'!$B$3:$B$60,'F3D 1993'!$A$3:$A$60,"-")</f>
        <v>13</v>
      </c>
      <c r="W120" s="49" t="str">
        <f>_xlfn.XLOOKUP(B120,'F3D 1991'!$B$3:$B$60,'F3D 1991'!$A$3:$A$60,"-")</f>
        <v>-</v>
      </c>
      <c r="X120" s="49">
        <f>_xlfn.XLOOKUP(B120,'F3D 1989'!$B$3:$B$60,'F3D 1989'!$A$3:$A$60,"-")</f>
        <v>28</v>
      </c>
      <c r="Y120" s="49" t="str">
        <f>_xlfn.XLOOKUP(B120,'F3D 1987'!$B$3:$B$60,'F3D 1987'!$A$3:$A$60,"-")</f>
        <v>-</v>
      </c>
      <c r="Z120" s="50" t="str">
        <f>_xlfn.XLOOKUP(B120,'F3D 1985'!$B$3:$B$60,'F3D 1985'!$A$3:$A$60,"-")</f>
        <v>-</v>
      </c>
    </row>
    <row r="121" spans="1:26" x14ac:dyDescent="0.3">
      <c r="A121" s="40">
        <f>A120+1</f>
        <v>119</v>
      </c>
      <c r="B121" s="41" t="s">
        <v>363</v>
      </c>
      <c r="C121" s="42" t="s">
        <v>10</v>
      </c>
      <c r="D121" s="85">
        <f>MIN(_xlfn.XLOOKUP(B121,'F3D 2025'!B:B,'F3D 2025'!E:E,200),_xlfn.XLOOKUP(B121,'F3D 2023'!B:B,'F3D 2023'!E:E,200),_xlfn.XLOOKUP(B121,'F3D 2022'!B:B,'F3D 2022'!E:E,200),_xlfn.XLOOKUP(B121,'F3D 2019'!B:B,'F3D 2019'!E:E,200),_xlfn.XLOOKUP(B121,'F3D 2017'!B:B,'F3D 2017'!E:E,200),_xlfn.XLOOKUP(B121,'F3D 2015'!B:B,'F3D 2015'!E:E,200),_xlfn.XLOOKUP(B121,'F3D 2013'!B:B,'F3D 2013'!E:E,200),_xlfn.XLOOKUP(B121,'F3D 2011'!B:B,'F3D 2011'!E:E,200),_xlfn.XLOOKUP(B121,'F3D 2009'!B:B,'F3D 2009'!E:E,200),_xlfn.XLOOKUP(B121,'F3D 2007'!B:B,'F3D 2007'!E:E,200),_xlfn.XLOOKUP(B121,'F3D 2005'!B:B,'F3D 2005'!E:E,200),_xlfn.XLOOKUP(B121,'F3D 2003'!B:B,'F3D 2003'!E:E,200),_xlfn.XLOOKUP(B121,'F3D 2001'!B:B,'F3D 2001'!E:E,200),_xlfn.XLOOKUP(B121,'F3D 1999'!B:B,'F3D 1999'!E:E,200),_xlfn.XLOOKUP(B121,'F3D 1997'!B:B,'F3D 1997'!E:E,200),_xlfn.XLOOKUP(B121,'F3D 1995'!B:B,'F3D 1995'!E:E,200),_xlfn.XLOOKUP(B121,'F3D 1993'!B:B,'F3D 1993'!E:E,200),_xlfn.XLOOKUP(B121,'F3D 1991'!B:B,'F3D 1991'!E:E,200),_xlfn.XLOOKUP(B121,'F3D 1989'!B:B,'F3D 1989'!E:E,200),_xlfn.XLOOKUP(B121,'F3D 1987'!B:B,'F3D 1987'!E:E,200),_xlfn.XLOOKUP(B121,'F3D 1985'!B:B,'F3D 1985'!E:E,200))</f>
        <v>73.88</v>
      </c>
      <c r="E121" s="82">
        <f>_xlfn.XLOOKUP(F121,AB:AB,AC:AC,0)+_xlfn.XLOOKUP(G121,AB:AB,AC:AC,0)+_xlfn.XLOOKUP(H121,AB:AB,AC:AC,0)+_xlfn.XLOOKUP(I121,AB:AB,AC:AC,0)+_xlfn.XLOOKUP(J121,AB:AB,AC:AC,0)+_xlfn.XLOOKUP(K121,AB:AB,AC:AC,0)+_xlfn.XLOOKUP(L121,AB:AB,AC:AC,0)+_xlfn.XLOOKUP(M121,AB:AB,AC:AC,0)+_xlfn.XLOOKUP(N121,AB:AB,AC:AC,0)+_xlfn.XLOOKUP(O121,AB:AB,AC:AC,0)+_xlfn.XLOOKUP(P121,AB:AB,AC:AC,0)+_xlfn.XLOOKUP(Q121,AB:AB,AC:AC,0)+_xlfn.XLOOKUP(R121,AB:AB,AC:AC,0)+_xlfn.XLOOKUP(S121,AB:AB,AC:AC,0)+_xlfn.XLOOKUP(T121,AB:AB,AC:AC,0)+_xlfn.XLOOKUP(U121,AB:AB,AC:AC,0)+_xlfn.XLOOKUP(V121,AB:AB,AC:AC,0)+_xlfn.XLOOKUP(W121,AB:AB,AC:AC,0)+_xlfn.XLOOKUP(X121,AB:AB,AC:AC,0)+_xlfn.XLOOKUP(Y121,AB:AB,AC:AC,0)+_xlfn.XLOOKUP(Z121,AB:AB,AC:AC,0)</f>
        <v>21.567070527216483</v>
      </c>
      <c r="F121" s="46" t="str">
        <f>_xlfn.XLOOKUP(B121,'F3D 2025'!$B$3:$B$60,'F3D 2025'!$A$3:$A$60,"-")</f>
        <v>-</v>
      </c>
      <c r="G121" s="49" t="str">
        <f>_xlfn.XLOOKUP(B121,'F3D 2023'!$B$3:$B$60,'F3D 2023'!$A$3:$A$60,"-")</f>
        <v>-</v>
      </c>
      <c r="H121" s="49" t="str">
        <f>_xlfn.XLOOKUP(B121,'F3D 2022'!$B$3:$B$60,'F3D 2022'!$A$3:$A$60,"-")</f>
        <v>-</v>
      </c>
      <c r="I121" s="49" t="str">
        <f>_xlfn.XLOOKUP(B121,'F3D 2019'!$B$3:$B$60,'F3D 2019'!$A$3:$A$60,"-")</f>
        <v>-</v>
      </c>
      <c r="J121" s="49" t="str">
        <f>_xlfn.XLOOKUP(B121,'F3D 2017'!$B$3:$B$60,'F3D 2017'!$A$3:$A$60,"-")</f>
        <v>-</v>
      </c>
      <c r="K121" s="49" t="str">
        <f>_xlfn.XLOOKUP(B121,'F3D 2015'!$B$3:$B$60,'F3D 2015'!$A$3:$A$60,"-")</f>
        <v>-</v>
      </c>
      <c r="L121" s="49" t="str">
        <f>_xlfn.XLOOKUP(B121,'F3D 2013'!$B$3:$B$60,'F3D 2013'!$A$3:$A$60,"-")</f>
        <v>-</v>
      </c>
      <c r="M121" s="49" t="str">
        <f>_xlfn.XLOOKUP(B121,'F3D 2011'!$B$3:$B$60,'F3D 2011'!$A$3:$A$60,"-")</f>
        <v>-</v>
      </c>
      <c r="N121" s="49" t="str">
        <f>_xlfn.XLOOKUP(B121,'F3D 2009'!$B$3:$B$60,'F3D 2009'!$A$3:$A$60,"-")</f>
        <v>-</v>
      </c>
      <c r="O121" s="49" t="str">
        <f>_xlfn.XLOOKUP(B121,'F3D 2007'!$B$3:$B$60,'F3D 2007'!$A$3:$A$60,"-")</f>
        <v>-</v>
      </c>
      <c r="P121" s="49" t="str">
        <f>_xlfn.XLOOKUP(B121,'F3D 2005'!$B$3:$B$60,'F3D 2005'!$A$3:$A$60,"-")</f>
        <v>-</v>
      </c>
      <c r="Q121" s="49" t="str">
        <f>_xlfn.XLOOKUP(B121,'F3D 2003'!$B$3:$B$60,'F3D 2003'!$A$3:$A$60,"-")</f>
        <v>-</v>
      </c>
      <c r="R121" s="49" t="str">
        <f>_xlfn.XLOOKUP(B121,'F3D 2001'!$B$3:$B$60,'F3D 2001'!$A$3:$A$60,"-")</f>
        <v>-</v>
      </c>
      <c r="S121" s="49" t="str">
        <f>_xlfn.XLOOKUP(B121,'F3D 1999'!$B$3:$B$60,'F3D 1999'!$A$3:$A$60,"-")</f>
        <v>-</v>
      </c>
      <c r="T121" s="49" t="str">
        <f>_xlfn.XLOOKUP(B121,'F3D 1997'!$B$3:$B$56,'F3D 1997'!$A$3:$A$56,"-")</f>
        <v>-</v>
      </c>
      <c r="U121" s="49">
        <f>_xlfn.XLOOKUP(B121,'F3D 1995'!$B$3:$B$60,'F3D 1995'!$A$3:$A$60,"-")</f>
        <v>12</v>
      </c>
      <c r="V121" s="49" t="str">
        <f>_xlfn.XLOOKUP(B121,'F3D 1993'!$B$3:$B$60,'F3D 1993'!$A$3:$A$60,"-")</f>
        <v>-</v>
      </c>
      <c r="W121" s="49" t="str">
        <f>_xlfn.XLOOKUP(B121,'F3D 1991'!$B$3:$B$60,'F3D 1991'!$A$3:$A$60,"-")</f>
        <v>-</v>
      </c>
      <c r="X121" s="49" t="str">
        <f>_xlfn.XLOOKUP(B121,'F3D 1989'!$B$3:$B$60,'F3D 1989'!$A$3:$A$60,"-")</f>
        <v>-</v>
      </c>
      <c r="Y121" s="49" t="str">
        <f>_xlfn.XLOOKUP(B121,'F3D 1987'!$B$3:$B$60,'F3D 1987'!$A$3:$A$60,"-")</f>
        <v>-</v>
      </c>
      <c r="Z121" s="50" t="str">
        <f>_xlfn.XLOOKUP(B121,'F3D 1985'!$B$3:$B$60,'F3D 1985'!$A$3:$A$60,"-")</f>
        <v>-</v>
      </c>
    </row>
    <row r="122" spans="1:26" x14ac:dyDescent="0.3">
      <c r="A122" s="40">
        <f>A121+1</f>
        <v>120</v>
      </c>
      <c r="B122" s="41" t="s">
        <v>311</v>
      </c>
      <c r="C122" s="42" t="s">
        <v>33</v>
      </c>
      <c r="D122" s="85">
        <f>MIN(_xlfn.XLOOKUP(B122,'F3D 2025'!B:B,'F3D 2025'!E:E,200),_xlfn.XLOOKUP(B122,'F3D 2023'!B:B,'F3D 2023'!E:E,200),_xlfn.XLOOKUP(B122,'F3D 2022'!B:B,'F3D 2022'!E:E,200),_xlfn.XLOOKUP(B122,'F3D 2019'!B:B,'F3D 2019'!E:E,200),_xlfn.XLOOKUP(B122,'F3D 2017'!B:B,'F3D 2017'!E:E,200),_xlfn.XLOOKUP(B122,'F3D 2015'!B:B,'F3D 2015'!E:E,200),_xlfn.XLOOKUP(B122,'F3D 2013'!B:B,'F3D 2013'!E:E,200),_xlfn.XLOOKUP(B122,'F3D 2011'!B:B,'F3D 2011'!E:E,200),_xlfn.XLOOKUP(B122,'F3D 2009'!B:B,'F3D 2009'!E:E,200),_xlfn.XLOOKUP(B122,'F3D 2007'!B:B,'F3D 2007'!E:E,200),_xlfn.XLOOKUP(B122,'F3D 2005'!B:B,'F3D 2005'!E:E,200),_xlfn.XLOOKUP(B122,'F3D 2003'!B:B,'F3D 2003'!E:E,200),_xlfn.XLOOKUP(B122,'F3D 2001'!B:B,'F3D 2001'!E:E,200),_xlfn.XLOOKUP(B122,'F3D 1999'!B:B,'F3D 1999'!E:E,200),_xlfn.XLOOKUP(B122,'F3D 1997'!B:B,'F3D 1997'!E:E,200),_xlfn.XLOOKUP(B122,'F3D 1995'!B:B,'F3D 1995'!E:E,200),_xlfn.XLOOKUP(B122,'F3D 1993'!B:B,'F3D 1993'!E:E,200),_xlfn.XLOOKUP(B122,'F3D 1991'!B:B,'F3D 1991'!E:E,200),_xlfn.XLOOKUP(B122,'F3D 1989'!B:B,'F3D 1989'!E:E,200),_xlfn.XLOOKUP(B122,'F3D 1987'!B:B,'F3D 1987'!E:E,200),_xlfn.XLOOKUP(B122,'F3D 1985'!B:B,'F3D 1985'!E:E,200))</f>
        <v>73.13</v>
      </c>
      <c r="E122" s="82">
        <f>_xlfn.XLOOKUP(F122,AB:AB,AC:AC,0)+_xlfn.XLOOKUP(G122,AB:AB,AC:AC,0)+_xlfn.XLOOKUP(H122,AB:AB,AC:AC,0)+_xlfn.XLOOKUP(I122,AB:AB,AC:AC,0)+_xlfn.XLOOKUP(J122,AB:AB,AC:AC,0)+_xlfn.XLOOKUP(K122,AB:AB,AC:AC,0)+_xlfn.XLOOKUP(L122,AB:AB,AC:AC,0)+_xlfn.XLOOKUP(M122,AB:AB,AC:AC,0)+_xlfn.XLOOKUP(N122,AB:AB,AC:AC,0)+_xlfn.XLOOKUP(O122,AB:AB,AC:AC,0)+_xlfn.XLOOKUP(P122,AB:AB,AC:AC,0)+_xlfn.XLOOKUP(Q122,AB:AB,AC:AC,0)+_xlfn.XLOOKUP(R122,AB:AB,AC:AC,0)+_xlfn.XLOOKUP(S122,AB:AB,AC:AC,0)+_xlfn.XLOOKUP(T122,AB:AB,AC:AC,0)+_xlfn.XLOOKUP(U122,AB:AB,AC:AC,0)+_xlfn.XLOOKUP(V122,AB:AB,AC:AC,0)+_xlfn.XLOOKUP(W122,AB:AB,AC:AC,0)+_xlfn.XLOOKUP(X122,AB:AB,AC:AC,0)+_xlfn.XLOOKUP(Y122,AB:AB,AC:AC,0)+_xlfn.XLOOKUP(Z122,AB:AB,AC:AC,0)</f>
        <v>21.180799855416865</v>
      </c>
      <c r="F122" s="46" t="str">
        <f>_xlfn.XLOOKUP(B122,'F3D 2025'!$B$3:$B$60,'F3D 2025'!$A$3:$A$60,"-")</f>
        <v>-</v>
      </c>
      <c r="G122" s="49" t="str">
        <f>_xlfn.XLOOKUP(B122,'F3D 2023'!$B$3:$B$60,'F3D 2023'!$A$3:$A$60,"-")</f>
        <v>-</v>
      </c>
      <c r="H122" s="49" t="str">
        <f>_xlfn.XLOOKUP(B122,'F3D 2022'!$B$3:$B$60,'F3D 2022'!$A$3:$A$60,"-")</f>
        <v>-</v>
      </c>
      <c r="I122" s="49" t="str">
        <f>_xlfn.XLOOKUP(B122,'F3D 2019'!$B$3:$B$60,'F3D 2019'!$A$3:$A$60,"-")</f>
        <v>-</v>
      </c>
      <c r="J122" s="49" t="str">
        <f>_xlfn.XLOOKUP(B122,'F3D 2017'!$B$3:$B$60,'F3D 2017'!$A$3:$A$60,"-")</f>
        <v>-</v>
      </c>
      <c r="K122" s="49" t="str">
        <f>_xlfn.XLOOKUP(B122,'F3D 2015'!$B$3:$B$60,'F3D 2015'!$A$3:$A$60,"-")</f>
        <v>-</v>
      </c>
      <c r="L122" s="49" t="str">
        <f>_xlfn.XLOOKUP(B122,'F3D 2013'!$B$3:$B$60,'F3D 2013'!$A$3:$A$60,"-")</f>
        <v>-</v>
      </c>
      <c r="M122" s="49" t="str">
        <f>_xlfn.XLOOKUP(B122,'F3D 2011'!$B$3:$B$60,'F3D 2011'!$A$3:$A$60,"-")</f>
        <v>-</v>
      </c>
      <c r="N122" s="49" t="str">
        <f>_xlfn.XLOOKUP(B122,'F3D 2009'!$B$3:$B$60,'F3D 2009'!$A$3:$A$60,"-")</f>
        <v>-</v>
      </c>
      <c r="O122" s="49" t="str">
        <f>_xlfn.XLOOKUP(B122,'F3D 2007'!$B$3:$B$60,'F3D 2007'!$A$3:$A$60,"-")</f>
        <v>-</v>
      </c>
      <c r="P122" s="49" t="str">
        <f>_xlfn.XLOOKUP(B122,'F3D 2005'!$B$3:$B$60,'F3D 2005'!$A$3:$A$60,"-")</f>
        <v>-</v>
      </c>
      <c r="Q122" s="49" t="str">
        <f>_xlfn.XLOOKUP(B122,'F3D 2003'!$B$3:$B$60,'F3D 2003'!$A$3:$A$60,"-")</f>
        <v>-</v>
      </c>
      <c r="R122" s="49" t="str">
        <f>_xlfn.XLOOKUP(B122,'F3D 2001'!$B$3:$B$60,'F3D 2001'!$A$3:$A$60,"-")</f>
        <v>-</v>
      </c>
      <c r="S122" s="49" t="str">
        <f>_xlfn.XLOOKUP(B122,'F3D 1999'!$B$3:$B$60,'F3D 1999'!$A$3:$A$60,"-")</f>
        <v>-</v>
      </c>
      <c r="T122" s="49">
        <f>_xlfn.XLOOKUP(B122,'F3D 1997'!$B$3:$B$56,'F3D 1997'!$A$3:$A$56,"-")</f>
        <v>16</v>
      </c>
      <c r="U122" s="49">
        <f>_xlfn.XLOOKUP(B122,'F3D 1995'!$B$3:$B$60,'F3D 1995'!$A$3:$A$60,"-")</f>
        <v>19</v>
      </c>
      <c r="V122" s="49" t="str">
        <f>_xlfn.XLOOKUP(B122,'F3D 1993'!$B$3:$B$60,'F3D 1993'!$A$3:$A$60,"-")</f>
        <v>-</v>
      </c>
      <c r="W122" s="49" t="str">
        <f>_xlfn.XLOOKUP(B122,'F3D 1991'!$B$3:$B$60,'F3D 1991'!$A$3:$A$60,"-")</f>
        <v>-</v>
      </c>
      <c r="X122" s="49" t="str">
        <f>_xlfn.XLOOKUP(B122,'F3D 1989'!$B$3:$B$60,'F3D 1989'!$A$3:$A$60,"-")</f>
        <v>-</v>
      </c>
      <c r="Y122" s="49" t="str">
        <f>_xlfn.XLOOKUP(B122,'F3D 1987'!$B$3:$B$60,'F3D 1987'!$A$3:$A$60,"-")</f>
        <v>-</v>
      </c>
      <c r="Z122" s="50" t="str">
        <f>_xlfn.XLOOKUP(B122,'F3D 1985'!$B$3:$B$60,'F3D 1985'!$A$3:$A$60,"-")</f>
        <v>-</v>
      </c>
    </row>
    <row r="123" spans="1:26" x14ac:dyDescent="0.3">
      <c r="A123" s="40">
        <f>A122+1</f>
        <v>121</v>
      </c>
      <c r="B123" s="41" t="s">
        <v>62</v>
      </c>
      <c r="C123" s="42" t="s">
        <v>12</v>
      </c>
      <c r="D123" s="85">
        <f>MIN(_xlfn.XLOOKUP(B123,'F3D 2025'!B:B,'F3D 2025'!E:E,200),_xlfn.XLOOKUP(B123,'F3D 2023'!B:B,'F3D 2023'!E:E,200),_xlfn.XLOOKUP(B123,'F3D 2022'!B:B,'F3D 2022'!E:E,200),_xlfn.XLOOKUP(B123,'F3D 2019'!B:B,'F3D 2019'!E:E,200),_xlfn.XLOOKUP(B123,'F3D 2017'!B:B,'F3D 2017'!E:E,200),_xlfn.XLOOKUP(B123,'F3D 2015'!B:B,'F3D 2015'!E:E,200),_xlfn.XLOOKUP(B123,'F3D 2013'!B:B,'F3D 2013'!E:E,200),_xlfn.XLOOKUP(B123,'F3D 2011'!B:B,'F3D 2011'!E:E,200),_xlfn.XLOOKUP(B123,'F3D 2009'!B:B,'F3D 2009'!E:E,200),_xlfn.XLOOKUP(B123,'F3D 2007'!B:B,'F3D 2007'!E:E,200),_xlfn.XLOOKUP(B123,'F3D 2005'!B:B,'F3D 2005'!E:E,200),_xlfn.XLOOKUP(B123,'F3D 2003'!B:B,'F3D 2003'!E:E,200),_xlfn.XLOOKUP(B123,'F3D 2001'!B:B,'F3D 2001'!E:E,200),_xlfn.XLOOKUP(B123,'F3D 1999'!B:B,'F3D 1999'!E:E,200),_xlfn.XLOOKUP(B123,'F3D 1997'!B:B,'F3D 1997'!E:E,200),_xlfn.XLOOKUP(B123,'F3D 1995'!B:B,'F3D 1995'!E:E,200),_xlfn.XLOOKUP(B123,'F3D 1993'!B:B,'F3D 1993'!E:E,200),_xlfn.XLOOKUP(B123,'F3D 1991'!B:B,'F3D 1991'!E:E,200),_xlfn.XLOOKUP(B123,'F3D 1989'!B:B,'F3D 1989'!E:E,200),_xlfn.XLOOKUP(B123,'F3D 1987'!B:B,'F3D 1987'!E:E,200),_xlfn.XLOOKUP(B123,'F3D 1985'!B:B,'F3D 1985'!E:E,200))</f>
        <v>57.71</v>
      </c>
      <c r="E123" s="82">
        <f>_xlfn.XLOOKUP(F123,AB:AB,AC:AC,0)+_xlfn.XLOOKUP(G123,AB:AB,AC:AC,0)+_xlfn.XLOOKUP(H123,AB:AB,AC:AC,0)+_xlfn.XLOOKUP(I123,AB:AB,AC:AC,0)+_xlfn.XLOOKUP(J123,AB:AB,AC:AC,0)+_xlfn.XLOOKUP(K123,AB:AB,AC:AC,0)+_xlfn.XLOOKUP(L123,AB:AB,AC:AC,0)+_xlfn.XLOOKUP(M123,AB:AB,AC:AC,0)+_xlfn.XLOOKUP(N123,AB:AB,AC:AC,0)+_xlfn.XLOOKUP(O123,AB:AB,AC:AC,0)+_xlfn.XLOOKUP(P123,AB:AB,AC:AC,0)+_xlfn.XLOOKUP(Q123,AB:AB,AC:AC,0)+_xlfn.XLOOKUP(R123,AB:AB,AC:AC,0)+_xlfn.XLOOKUP(S123,AB:AB,AC:AC,0)+_xlfn.XLOOKUP(T123,AB:AB,AC:AC,0)+_xlfn.XLOOKUP(U123,AB:AB,AC:AC,0)+_xlfn.XLOOKUP(V123,AB:AB,AC:AC,0)+_xlfn.XLOOKUP(W123,AB:AB,AC:AC,0)+_xlfn.XLOOKUP(X123,AB:AB,AC:AC,0)+_xlfn.XLOOKUP(Y123,AB:AB,AC:AC,0)+_xlfn.XLOOKUP(Z123,AB:AB,AC:AC,0)</f>
        <v>20.155690972485257</v>
      </c>
      <c r="F123" s="46" t="str">
        <f>_xlfn.XLOOKUP(B123,'F3D 2025'!$B$3:$B$60,'F3D 2025'!$A$3:$A$60,"-")</f>
        <v>-</v>
      </c>
      <c r="G123" s="49" t="str">
        <f>_xlfn.XLOOKUP(B123,'F3D 2023'!$B$3:$B$60,'F3D 2023'!$A$3:$A$60,"-")</f>
        <v>-</v>
      </c>
      <c r="H123" s="49" t="str">
        <f>_xlfn.XLOOKUP(B123,'F3D 2022'!$B$3:$B$60,'F3D 2022'!$A$3:$A$60,"-")</f>
        <v>-</v>
      </c>
      <c r="I123" s="49" t="str">
        <f>_xlfn.XLOOKUP(B123,'F3D 2019'!$B$3:$B$60,'F3D 2019'!$A$3:$A$60,"-")</f>
        <v>-</v>
      </c>
      <c r="J123" s="49">
        <f>_xlfn.XLOOKUP(B123,'F3D 2017'!$B$3:$B$60,'F3D 2017'!$A$3:$A$60,"-")</f>
        <v>41</v>
      </c>
      <c r="K123" s="49">
        <f>_xlfn.XLOOKUP(B123,'F3D 2015'!$B$3:$B$60,'F3D 2015'!$A$3:$A$60,"-")</f>
        <v>13</v>
      </c>
      <c r="L123" s="49" t="str">
        <f>_xlfn.XLOOKUP(B123,'F3D 2013'!$B$3:$B$60,'F3D 2013'!$A$3:$A$60,"-")</f>
        <v>-</v>
      </c>
      <c r="M123" s="49" t="str">
        <f>_xlfn.XLOOKUP(B123,'F3D 2011'!$B$3:$B$60,'F3D 2011'!$A$3:$A$60,"-")</f>
        <v>-</v>
      </c>
      <c r="N123" s="49" t="str">
        <f>_xlfn.XLOOKUP(B123,'F3D 2009'!$B$3:$B$60,'F3D 2009'!$A$3:$A$60,"-")</f>
        <v>-</v>
      </c>
      <c r="O123" s="49" t="str">
        <f>_xlfn.XLOOKUP(B123,'F3D 2007'!$B$3:$B$60,'F3D 2007'!$A$3:$A$60,"-")</f>
        <v>-</v>
      </c>
      <c r="P123" s="49" t="str">
        <f>_xlfn.XLOOKUP(B123,'F3D 2005'!$B$3:$B$60,'F3D 2005'!$A$3:$A$60,"-")</f>
        <v>-</v>
      </c>
      <c r="Q123" s="49" t="str">
        <f>_xlfn.XLOOKUP(B123,'F3D 2003'!$B$3:$B$60,'F3D 2003'!$A$3:$A$60,"-")</f>
        <v>-</v>
      </c>
      <c r="R123" s="49" t="str">
        <f>_xlfn.XLOOKUP(B123,'F3D 2001'!$B$3:$B$60,'F3D 2001'!$A$3:$A$60,"-")</f>
        <v>-</v>
      </c>
      <c r="S123" s="49" t="str">
        <f>_xlfn.XLOOKUP(B123,'F3D 1999'!$B$3:$B$60,'F3D 1999'!$A$3:$A$60,"-")</f>
        <v>-</v>
      </c>
      <c r="T123" s="49" t="str">
        <f>_xlfn.XLOOKUP(B123,'F3D 1997'!$B$3:$B$56,'F3D 1997'!$A$3:$A$56,"-")</f>
        <v>-</v>
      </c>
      <c r="U123" s="49" t="str">
        <f>_xlfn.XLOOKUP(B123,'F3D 1995'!$B$3:$B$60,'F3D 1995'!$A$3:$A$60,"-")</f>
        <v>-</v>
      </c>
      <c r="V123" s="49" t="str">
        <f>_xlfn.XLOOKUP(B123,'F3D 1993'!$B$3:$B$60,'F3D 1993'!$A$3:$A$60,"-")</f>
        <v>-</v>
      </c>
      <c r="W123" s="49" t="str">
        <f>_xlfn.XLOOKUP(B123,'F3D 1991'!$B$3:$B$60,'F3D 1991'!$A$3:$A$60,"-")</f>
        <v>-</v>
      </c>
      <c r="X123" s="49" t="str">
        <f>_xlfn.XLOOKUP(B123,'F3D 1989'!$B$3:$B$60,'F3D 1989'!$A$3:$A$60,"-")</f>
        <v>-</v>
      </c>
      <c r="Y123" s="49" t="str">
        <f>_xlfn.XLOOKUP(B123,'F3D 1987'!$B$3:$B$60,'F3D 1987'!$A$3:$A$60,"-")</f>
        <v>-</v>
      </c>
      <c r="Z123" s="50" t="str">
        <f>_xlfn.XLOOKUP(B123,'F3D 1985'!$B$3:$B$60,'F3D 1985'!$A$3:$A$60,"-")</f>
        <v>-</v>
      </c>
    </row>
    <row r="124" spans="1:26" x14ac:dyDescent="0.3">
      <c r="A124" s="40">
        <f>A123+1</f>
        <v>122</v>
      </c>
      <c r="B124" s="41" t="s">
        <v>422</v>
      </c>
      <c r="C124" s="42" t="s">
        <v>11</v>
      </c>
      <c r="D124" s="85">
        <f>MIN(_xlfn.XLOOKUP(B124,'F3D 2025'!B:B,'F3D 2025'!E:E,200),_xlfn.XLOOKUP(B124,'F3D 2023'!B:B,'F3D 2023'!E:E,200),_xlfn.XLOOKUP(B124,'F3D 2022'!B:B,'F3D 2022'!E:E,200),_xlfn.XLOOKUP(B124,'F3D 2019'!B:B,'F3D 2019'!E:E,200),_xlfn.XLOOKUP(B124,'F3D 2017'!B:B,'F3D 2017'!E:E,200),_xlfn.XLOOKUP(B124,'F3D 2015'!B:B,'F3D 2015'!E:E,200),_xlfn.XLOOKUP(B124,'F3D 2013'!B:B,'F3D 2013'!E:E,200),_xlfn.XLOOKUP(B124,'F3D 2011'!B:B,'F3D 2011'!E:E,200),_xlfn.XLOOKUP(B124,'F3D 2009'!B:B,'F3D 2009'!E:E,200),_xlfn.XLOOKUP(B124,'F3D 2007'!B:B,'F3D 2007'!E:E,200),_xlfn.XLOOKUP(B124,'F3D 2005'!B:B,'F3D 2005'!E:E,200),_xlfn.XLOOKUP(B124,'F3D 2003'!B:B,'F3D 2003'!E:E,200),_xlfn.XLOOKUP(B124,'F3D 2001'!B:B,'F3D 2001'!E:E,200),_xlfn.XLOOKUP(B124,'F3D 1999'!B:B,'F3D 1999'!E:E,200),_xlfn.XLOOKUP(B124,'F3D 1997'!B:B,'F3D 1997'!E:E,200),_xlfn.XLOOKUP(B124,'F3D 1995'!B:B,'F3D 1995'!E:E,200),_xlfn.XLOOKUP(B124,'F3D 1993'!B:B,'F3D 1993'!E:E,200),_xlfn.XLOOKUP(B124,'F3D 1991'!B:B,'F3D 1991'!E:E,200),_xlfn.XLOOKUP(B124,'F3D 1989'!B:B,'F3D 1989'!E:E,200),_xlfn.XLOOKUP(B124,'F3D 1987'!B:B,'F3D 1987'!E:E,200),_xlfn.XLOOKUP(B124,'F3D 1985'!B:B,'F3D 1985'!E:E,200))</f>
        <v>59.36</v>
      </c>
      <c r="E124" s="82">
        <f>_xlfn.XLOOKUP(F124,AB:AB,AC:AC,0)+_xlfn.XLOOKUP(G124,AB:AB,AC:AC,0)+_xlfn.XLOOKUP(H124,AB:AB,AC:AC,0)+_xlfn.XLOOKUP(I124,AB:AB,AC:AC,0)+_xlfn.XLOOKUP(J124,AB:AB,AC:AC,0)+_xlfn.XLOOKUP(K124,AB:AB,AC:AC,0)+_xlfn.XLOOKUP(L124,AB:AB,AC:AC,0)+_xlfn.XLOOKUP(M124,AB:AB,AC:AC,0)+_xlfn.XLOOKUP(N124,AB:AB,AC:AC,0)+_xlfn.XLOOKUP(O124,AB:AB,AC:AC,0)+_xlfn.XLOOKUP(P124,AB:AB,AC:AC,0)+_xlfn.XLOOKUP(Q124,AB:AB,AC:AC,0)+_xlfn.XLOOKUP(R124,AB:AB,AC:AC,0)+_xlfn.XLOOKUP(S124,AB:AB,AC:AC,0)+_xlfn.XLOOKUP(T124,AB:AB,AC:AC,0)+_xlfn.XLOOKUP(U124,AB:AB,AC:AC,0)+_xlfn.XLOOKUP(V124,AB:AB,AC:AC,0)+_xlfn.XLOOKUP(W124,AB:AB,AC:AC,0)+_xlfn.XLOOKUP(X124,AB:AB,AC:AC,0)+_xlfn.XLOOKUP(Y124,AB:AB,AC:AC,0)+_xlfn.XLOOKUP(Z124,AB:AB,AC:AC,0)</f>
        <v>18.829138902647287</v>
      </c>
      <c r="F124" s="46">
        <f>_xlfn.XLOOKUP(B124,'F3D 2025'!$B$3:$B$60,'F3D 2025'!$A$3:$A$60,"-")</f>
        <v>13</v>
      </c>
      <c r="G124" s="49" t="str">
        <f>_xlfn.XLOOKUP(B124,'F3D 2023'!$B$3:$B$60,'F3D 2023'!$A$3:$A$60,"-")</f>
        <v>-</v>
      </c>
      <c r="H124" s="49" t="str">
        <f>_xlfn.XLOOKUP(B124,'F3D 2022'!$B$3:$B$60,'F3D 2022'!$A$3:$A$60,"-")</f>
        <v>-</v>
      </c>
      <c r="I124" s="49" t="str">
        <f>_xlfn.XLOOKUP(B124,'F3D 2019'!$B$3:$B$60,'F3D 2019'!$A$3:$A$60,"-")</f>
        <v>-</v>
      </c>
      <c r="J124" s="49" t="str">
        <f>_xlfn.XLOOKUP(B124,'F3D 2017'!$B$3:$B$60,'F3D 2017'!$A$3:$A$60,"-")</f>
        <v>-</v>
      </c>
      <c r="K124" s="49" t="str">
        <f>_xlfn.XLOOKUP(B124,'F3D 2015'!$B$3:$B$60,'F3D 2015'!$A$3:$A$60,"-")</f>
        <v>-</v>
      </c>
      <c r="L124" s="49" t="str">
        <f>_xlfn.XLOOKUP(B124,'F3D 2013'!$B$3:$B$60,'F3D 2013'!$A$3:$A$60,"-")</f>
        <v>-</v>
      </c>
      <c r="M124" s="49" t="str">
        <f>_xlfn.XLOOKUP(B124,'F3D 2011'!$B$3:$B$60,'F3D 2011'!$A$3:$A$60,"-")</f>
        <v>-</v>
      </c>
      <c r="N124" s="49" t="str">
        <f>_xlfn.XLOOKUP(B124,'F3D 2009'!$B$3:$B$60,'F3D 2009'!$A$3:$A$60,"-")</f>
        <v>-</v>
      </c>
      <c r="O124" s="49" t="str">
        <f>_xlfn.XLOOKUP(B124,'F3D 2007'!$B$3:$B$60,'F3D 2007'!$A$3:$A$60,"-")</f>
        <v>-</v>
      </c>
      <c r="P124" s="49" t="str">
        <f>_xlfn.XLOOKUP(B124,'F3D 2005'!$B$3:$B$60,'F3D 2005'!$A$3:$A$60,"-")</f>
        <v>-</v>
      </c>
      <c r="Q124" s="49" t="str">
        <f>_xlfn.XLOOKUP(B124,'F3D 2003'!$B$3:$B$60,'F3D 2003'!$A$3:$A$60,"-")</f>
        <v>-</v>
      </c>
      <c r="R124" s="49" t="str">
        <f>_xlfn.XLOOKUP(B124,'F3D 2001'!$B$3:$B$60,'F3D 2001'!$A$3:$A$60,"-")</f>
        <v>-</v>
      </c>
      <c r="S124" s="49" t="str">
        <f>_xlfn.XLOOKUP(B124,'F3D 1999'!$B$3:$B$60,'F3D 1999'!$A$3:$A$60,"-")</f>
        <v>-</v>
      </c>
      <c r="T124" s="49" t="str">
        <f>_xlfn.XLOOKUP(B124,'F3D 1997'!$B$3:$B$56,'F3D 1997'!$A$3:$A$56,"-")</f>
        <v>-</v>
      </c>
      <c r="U124" s="49" t="str">
        <f>_xlfn.XLOOKUP(B124,'F3D 1995'!$B$3:$B$60,'F3D 1995'!$A$3:$A$60,"-")</f>
        <v>-</v>
      </c>
      <c r="V124" s="49" t="str">
        <f>_xlfn.XLOOKUP(B124,'F3D 1993'!$B$3:$B$60,'F3D 1993'!$A$3:$A$60,"-")</f>
        <v>-</v>
      </c>
      <c r="W124" s="49" t="str">
        <f>_xlfn.XLOOKUP(B124,'F3D 1991'!$B$3:$B$60,'F3D 1991'!$A$3:$A$60,"-")</f>
        <v>-</v>
      </c>
      <c r="X124" s="49" t="str">
        <f>_xlfn.XLOOKUP(B124,'F3D 1989'!$B$3:$B$60,'F3D 1989'!$A$3:$A$60,"-")</f>
        <v>-</v>
      </c>
      <c r="Y124" s="49" t="str">
        <f>_xlfn.XLOOKUP(B124,'F3D 1987'!$B$3:$B$60,'F3D 1987'!$A$3:$A$60,"-")</f>
        <v>-</v>
      </c>
      <c r="Z124" s="50" t="str">
        <f>_xlfn.XLOOKUP(B124,'F3D 1985'!$B$3:$B$60,'F3D 1985'!$A$3:$A$60,"-")</f>
        <v>-</v>
      </c>
    </row>
    <row r="125" spans="1:26" x14ac:dyDescent="0.3">
      <c r="A125" s="40">
        <f>A124+1</f>
        <v>123</v>
      </c>
      <c r="B125" s="41" t="s">
        <v>408</v>
      </c>
      <c r="C125" s="42" t="s">
        <v>373</v>
      </c>
      <c r="D125" s="85">
        <f>MIN(_xlfn.XLOOKUP(B125,'F3D 2025'!B:B,'F3D 2025'!E:E,200),_xlfn.XLOOKUP(B125,'F3D 2023'!B:B,'F3D 2023'!E:E,200),_xlfn.XLOOKUP(B125,'F3D 2022'!B:B,'F3D 2022'!E:E,200),_xlfn.XLOOKUP(B125,'F3D 2019'!B:B,'F3D 2019'!E:E,200),_xlfn.XLOOKUP(B125,'F3D 2017'!B:B,'F3D 2017'!E:E,200),_xlfn.XLOOKUP(B125,'F3D 2015'!B:B,'F3D 2015'!E:E,200),_xlfn.XLOOKUP(B125,'F3D 2013'!B:B,'F3D 2013'!E:E,200),_xlfn.XLOOKUP(B125,'F3D 2011'!B:B,'F3D 2011'!E:E,200),_xlfn.XLOOKUP(B125,'F3D 2009'!B:B,'F3D 2009'!E:E,200),_xlfn.XLOOKUP(B125,'F3D 2007'!B:B,'F3D 2007'!E:E,200),_xlfn.XLOOKUP(B125,'F3D 2005'!B:B,'F3D 2005'!E:E,200),_xlfn.XLOOKUP(B125,'F3D 2003'!B:B,'F3D 2003'!E:E,200),_xlfn.XLOOKUP(B125,'F3D 2001'!B:B,'F3D 2001'!E:E,200),_xlfn.XLOOKUP(B125,'F3D 1999'!B:B,'F3D 1999'!E:E,200),_xlfn.XLOOKUP(B125,'F3D 1997'!B:B,'F3D 1997'!E:E,200),_xlfn.XLOOKUP(B125,'F3D 1995'!B:B,'F3D 1995'!E:E,200),_xlfn.XLOOKUP(B125,'F3D 1993'!B:B,'F3D 1993'!E:E,200),_xlfn.XLOOKUP(B125,'F3D 1991'!B:B,'F3D 1991'!E:E,200),_xlfn.XLOOKUP(B125,'F3D 1989'!B:B,'F3D 1989'!E:E,200),_xlfn.XLOOKUP(B125,'F3D 1987'!B:B,'F3D 1987'!E:E,200),_xlfn.XLOOKUP(B125,'F3D 1985'!B:B,'F3D 1985'!E:E,200))</f>
        <v>80.099999999999994</v>
      </c>
      <c r="E125" s="82">
        <f>_xlfn.XLOOKUP(F125,AB:AB,AC:AC,0)+_xlfn.XLOOKUP(G125,AB:AB,AC:AC,0)+_xlfn.XLOOKUP(H125,AB:AB,AC:AC,0)+_xlfn.XLOOKUP(I125,AB:AB,AC:AC,0)+_xlfn.XLOOKUP(J125,AB:AB,AC:AC,0)+_xlfn.XLOOKUP(K125,AB:AB,AC:AC,0)+_xlfn.XLOOKUP(L125,AB:AB,AC:AC,0)+_xlfn.XLOOKUP(M125,AB:AB,AC:AC,0)+_xlfn.XLOOKUP(N125,AB:AB,AC:AC,0)+_xlfn.XLOOKUP(O125,AB:AB,AC:AC,0)+_xlfn.XLOOKUP(P125,AB:AB,AC:AC,0)+_xlfn.XLOOKUP(Q125,AB:AB,AC:AC,0)+_xlfn.XLOOKUP(R125,AB:AB,AC:AC,0)+_xlfn.XLOOKUP(S125,AB:AB,AC:AC,0)+_xlfn.XLOOKUP(T125,AB:AB,AC:AC,0)+_xlfn.XLOOKUP(U125,AB:AB,AC:AC,0)+_xlfn.XLOOKUP(V125,AB:AB,AC:AC,0)+_xlfn.XLOOKUP(W125,AB:AB,AC:AC,0)+_xlfn.XLOOKUP(X125,AB:AB,AC:AC,0)+_xlfn.XLOOKUP(Y125,AB:AB,AC:AC,0)+_xlfn.XLOOKUP(Z125,AB:AB,AC:AC,0)</f>
        <v>18.829138902647287</v>
      </c>
      <c r="F125" s="46" t="str">
        <f>_xlfn.XLOOKUP(B125,'F3D 2025'!$B$3:$B$60,'F3D 2025'!$A$3:$A$60,"-")</f>
        <v>-</v>
      </c>
      <c r="G125" s="49" t="str">
        <f>_xlfn.XLOOKUP(B125,'F3D 2023'!$B$3:$B$60,'F3D 2023'!$A$3:$A$60,"-")</f>
        <v>-</v>
      </c>
      <c r="H125" s="49" t="str">
        <f>_xlfn.XLOOKUP(B125,'F3D 2022'!$B$3:$B$60,'F3D 2022'!$A$3:$A$60,"-")</f>
        <v>-</v>
      </c>
      <c r="I125" s="49" t="str">
        <f>_xlfn.XLOOKUP(B125,'F3D 2019'!$B$3:$B$60,'F3D 2019'!$A$3:$A$60,"-")</f>
        <v>-</v>
      </c>
      <c r="J125" s="49" t="str">
        <f>_xlfn.XLOOKUP(B125,'F3D 2017'!$B$3:$B$60,'F3D 2017'!$A$3:$A$60,"-")</f>
        <v>-</v>
      </c>
      <c r="K125" s="49" t="str">
        <f>_xlfn.XLOOKUP(B125,'F3D 2015'!$B$3:$B$60,'F3D 2015'!$A$3:$A$60,"-")</f>
        <v>-</v>
      </c>
      <c r="L125" s="49" t="str">
        <f>_xlfn.XLOOKUP(B125,'F3D 2013'!$B$3:$B$60,'F3D 2013'!$A$3:$A$60,"-")</f>
        <v>-</v>
      </c>
      <c r="M125" s="49" t="str">
        <f>_xlfn.XLOOKUP(B125,'F3D 2011'!$B$3:$B$60,'F3D 2011'!$A$3:$A$60,"-")</f>
        <v>-</v>
      </c>
      <c r="N125" s="49" t="str">
        <f>_xlfn.XLOOKUP(B125,'F3D 2009'!$B$3:$B$60,'F3D 2009'!$A$3:$A$60,"-")</f>
        <v>-</v>
      </c>
      <c r="O125" s="49" t="str">
        <f>_xlfn.XLOOKUP(B125,'F3D 2007'!$B$3:$B$60,'F3D 2007'!$A$3:$A$60,"-")</f>
        <v>-</v>
      </c>
      <c r="P125" s="49" t="str">
        <f>_xlfn.XLOOKUP(B125,'F3D 2005'!$B$3:$B$60,'F3D 2005'!$A$3:$A$60,"-")</f>
        <v>-</v>
      </c>
      <c r="Q125" s="49" t="str">
        <f>_xlfn.XLOOKUP(B125,'F3D 2003'!$B$3:$B$60,'F3D 2003'!$A$3:$A$60,"-")</f>
        <v>-</v>
      </c>
      <c r="R125" s="49" t="str">
        <f>_xlfn.XLOOKUP(B125,'F3D 2001'!$B$3:$B$60,'F3D 2001'!$A$3:$A$60,"-")</f>
        <v>-</v>
      </c>
      <c r="S125" s="49" t="str">
        <f>_xlfn.XLOOKUP(B125,'F3D 1999'!$B$3:$B$60,'F3D 1999'!$A$3:$A$60,"-")</f>
        <v>-</v>
      </c>
      <c r="T125" s="49" t="str">
        <f>_xlfn.XLOOKUP(B125,'F3D 1997'!$B$3:$B$56,'F3D 1997'!$A$3:$A$56,"-")</f>
        <v>-</v>
      </c>
      <c r="U125" s="49" t="str">
        <f>_xlfn.XLOOKUP(B125,'F3D 1995'!$B$3:$B$60,'F3D 1995'!$A$3:$A$60,"-")</f>
        <v>-</v>
      </c>
      <c r="V125" s="49" t="str">
        <f>_xlfn.XLOOKUP(B125,'F3D 1993'!$B$3:$B$60,'F3D 1993'!$A$3:$A$60,"-")</f>
        <v>-</v>
      </c>
      <c r="W125" s="49">
        <f>_xlfn.XLOOKUP(B125,'F3D 1991'!$B$3:$B$60,'F3D 1991'!$A$3:$A$60,"-")</f>
        <v>13</v>
      </c>
      <c r="X125" s="49" t="str">
        <f>_xlfn.XLOOKUP(B125,'F3D 1989'!$B$3:$B$60,'F3D 1989'!$A$3:$A$60,"-")</f>
        <v>-</v>
      </c>
      <c r="Y125" s="49" t="str">
        <f>_xlfn.XLOOKUP(B125,'F3D 1987'!$B$3:$B$60,'F3D 1987'!$A$3:$A$60,"-")</f>
        <v>-</v>
      </c>
      <c r="Z125" s="50" t="str">
        <f>_xlfn.XLOOKUP(B125,'F3D 1985'!$B$3:$B$60,'F3D 1985'!$A$3:$A$60,"-")</f>
        <v>-</v>
      </c>
    </row>
    <row r="126" spans="1:26" x14ac:dyDescent="0.3">
      <c r="A126" s="40">
        <f>A125+1</f>
        <v>124</v>
      </c>
      <c r="B126" s="41" t="s">
        <v>208</v>
      </c>
      <c r="C126" s="42" t="s">
        <v>31</v>
      </c>
      <c r="D126" s="85">
        <f>MIN(_xlfn.XLOOKUP(B126,'F3D 2025'!B:B,'F3D 2025'!E:E,200),_xlfn.XLOOKUP(B126,'F3D 2023'!B:B,'F3D 2023'!E:E,200),_xlfn.XLOOKUP(B126,'F3D 2022'!B:B,'F3D 2022'!E:E,200),_xlfn.XLOOKUP(B126,'F3D 2019'!B:B,'F3D 2019'!E:E,200),_xlfn.XLOOKUP(B126,'F3D 2017'!B:B,'F3D 2017'!E:E,200),_xlfn.XLOOKUP(B126,'F3D 2015'!B:B,'F3D 2015'!E:E,200),_xlfn.XLOOKUP(B126,'F3D 2013'!B:B,'F3D 2013'!E:E,200),_xlfn.XLOOKUP(B126,'F3D 2011'!B:B,'F3D 2011'!E:E,200),_xlfn.XLOOKUP(B126,'F3D 2009'!B:B,'F3D 2009'!E:E,200),_xlfn.XLOOKUP(B126,'F3D 2007'!B:B,'F3D 2007'!E:E,200),_xlfn.XLOOKUP(B126,'F3D 2005'!B:B,'F3D 2005'!E:E,200),_xlfn.XLOOKUP(B126,'F3D 2003'!B:B,'F3D 2003'!E:E,200),_xlfn.XLOOKUP(B126,'F3D 2001'!B:B,'F3D 2001'!E:E,200),_xlfn.XLOOKUP(B126,'F3D 1999'!B:B,'F3D 1999'!E:E,200),_xlfn.XLOOKUP(B126,'F3D 1997'!B:B,'F3D 1997'!E:E,200),_xlfn.XLOOKUP(B126,'F3D 1995'!B:B,'F3D 1995'!E:E,200),_xlfn.XLOOKUP(B126,'F3D 1993'!B:B,'F3D 1993'!E:E,200),_xlfn.XLOOKUP(B126,'F3D 1991'!B:B,'F3D 1991'!E:E,200),_xlfn.XLOOKUP(B126,'F3D 1989'!B:B,'F3D 1989'!E:E,200),_xlfn.XLOOKUP(B126,'F3D 1987'!B:B,'F3D 1987'!E:E,200),_xlfn.XLOOKUP(B126,'F3D 1985'!B:B,'F3D 1985'!E:E,200))</f>
        <v>62.73</v>
      </c>
      <c r="E126" s="82">
        <f>_xlfn.XLOOKUP(F126,AB:AB,AC:AC,0)+_xlfn.XLOOKUP(G126,AB:AB,AC:AC,0)+_xlfn.XLOOKUP(H126,AB:AB,AC:AC,0)+_xlfn.XLOOKUP(I126,AB:AB,AC:AC,0)+_xlfn.XLOOKUP(J126,AB:AB,AC:AC,0)+_xlfn.XLOOKUP(K126,AB:AB,AC:AC,0)+_xlfn.XLOOKUP(L126,AB:AB,AC:AC,0)+_xlfn.XLOOKUP(M126,AB:AB,AC:AC,0)+_xlfn.XLOOKUP(N126,AB:AB,AC:AC,0)+_xlfn.XLOOKUP(O126,AB:AB,AC:AC,0)+_xlfn.XLOOKUP(P126,AB:AB,AC:AC,0)+_xlfn.XLOOKUP(Q126,AB:AB,AC:AC,0)+_xlfn.XLOOKUP(R126,AB:AB,AC:AC,0)+_xlfn.XLOOKUP(S126,AB:AB,AC:AC,0)+_xlfn.XLOOKUP(T126,AB:AB,AC:AC,0)+_xlfn.XLOOKUP(U126,AB:AB,AC:AC,0)+_xlfn.XLOOKUP(V126,AB:AB,AC:AC,0)+_xlfn.XLOOKUP(W126,AB:AB,AC:AC,0)+_xlfn.XLOOKUP(X126,AB:AB,AC:AC,0)+_xlfn.XLOOKUP(Y126,AB:AB,AC:AC,0)+_xlfn.XLOOKUP(Z126,AB:AB,AC:AC,0)</f>
        <v>18.829138902647287</v>
      </c>
      <c r="F126" s="46" t="str">
        <f>_xlfn.XLOOKUP(B126,'F3D 2025'!$B$3:$B$60,'F3D 2025'!$A$3:$A$60,"-")</f>
        <v>-</v>
      </c>
      <c r="G126" s="49" t="str">
        <f>_xlfn.XLOOKUP(B126,'F3D 2023'!$B$3:$B$60,'F3D 2023'!$A$3:$A$60,"-")</f>
        <v>-</v>
      </c>
      <c r="H126" s="49" t="str">
        <f>_xlfn.XLOOKUP(B126,'F3D 2022'!$B$3:$B$60,'F3D 2022'!$A$3:$A$60,"-")</f>
        <v>-</v>
      </c>
      <c r="I126" s="49" t="str">
        <f>_xlfn.XLOOKUP(B126,'F3D 2019'!$B$3:$B$60,'F3D 2019'!$A$3:$A$60,"-")</f>
        <v>-</v>
      </c>
      <c r="J126" s="49" t="str">
        <f>_xlfn.XLOOKUP(B126,'F3D 2017'!$B$3:$B$60,'F3D 2017'!$A$3:$A$60,"-")</f>
        <v>-</v>
      </c>
      <c r="K126" s="49" t="str">
        <f>_xlfn.XLOOKUP(B126,'F3D 2015'!$B$3:$B$60,'F3D 2015'!$A$3:$A$60,"-")</f>
        <v>-</v>
      </c>
      <c r="L126" s="49" t="str">
        <f>_xlfn.XLOOKUP(B126,'F3D 2013'!$B$3:$B$60,'F3D 2013'!$A$3:$A$60,"-")</f>
        <v>-</v>
      </c>
      <c r="M126" s="49" t="str">
        <f>_xlfn.XLOOKUP(B126,'F3D 2011'!$B$3:$B$60,'F3D 2011'!$A$3:$A$60,"-")</f>
        <v>-</v>
      </c>
      <c r="N126" s="49" t="str">
        <f>_xlfn.XLOOKUP(B126,'F3D 2009'!$B$3:$B$60,'F3D 2009'!$A$3:$A$60,"-")</f>
        <v>-</v>
      </c>
      <c r="O126" s="49">
        <f>_xlfn.XLOOKUP(B126,'F3D 2007'!$B$3:$B$60,'F3D 2007'!$A$3:$A$60,"-")</f>
        <v>13</v>
      </c>
      <c r="P126" s="49" t="str">
        <f>_xlfn.XLOOKUP(B126,'F3D 2005'!$B$3:$B$60,'F3D 2005'!$A$3:$A$60,"-")</f>
        <v>-</v>
      </c>
      <c r="Q126" s="49" t="str">
        <f>_xlfn.XLOOKUP(B126,'F3D 2003'!$B$3:$B$60,'F3D 2003'!$A$3:$A$60,"-")</f>
        <v>-</v>
      </c>
      <c r="R126" s="49" t="str">
        <f>_xlfn.XLOOKUP(B126,'F3D 2001'!$B$3:$B$60,'F3D 2001'!$A$3:$A$60,"-")</f>
        <v>-</v>
      </c>
      <c r="S126" s="49" t="str">
        <f>_xlfn.XLOOKUP(B126,'F3D 1999'!$B$3:$B$60,'F3D 1999'!$A$3:$A$60,"-")</f>
        <v>-</v>
      </c>
      <c r="T126" s="49" t="str">
        <f>_xlfn.XLOOKUP(B126,'F3D 1997'!$B$3:$B$56,'F3D 1997'!$A$3:$A$56,"-")</f>
        <v>-</v>
      </c>
      <c r="U126" s="49" t="str">
        <f>_xlfn.XLOOKUP(B126,'F3D 1995'!$B$3:$B$60,'F3D 1995'!$A$3:$A$60,"-")</f>
        <v>-</v>
      </c>
      <c r="V126" s="49" t="str">
        <f>_xlfn.XLOOKUP(B126,'F3D 1993'!$B$3:$B$60,'F3D 1993'!$A$3:$A$60,"-")</f>
        <v>-</v>
      </c>
      <c r="W126" s="49" t="str">
        <f>_xlfn.XLOOKUP(B126,'F3D 1991'!$B$3:$B$60,'F3D 1991'!$A$3:$A$60,"-")</f>
        <v>-</v>
      </c>
      <c r="X126" s="49" t="str">
        <f>_xlfn.XLOOKUP(B126,'F3D 1989'!$B$3:$B$60,'F3D 1989'!$A$3:$A$60,"-")</f>
        <v>-</v>
      </c>
      <c r="Y126" s="49" t="str">
        <f>_xlfn.XLOOKUP(B126,'F3D 1987'!$B$3:$B$60,'F3D 1987'!$A$3:$A$60,"-")</f>
        <v>-</v>
      </c>
      <c r="Z126" s="50" t="str">
        <f>_xlfn.XLOOKUP(B126,'F3D 1985'!$B$3:$B$60,'F3D 1985'!$A$3:$A$60,"-")</f>
        <v>-</v>
      </c>
    </row>
    <row r="127" spans="1:26" x14ac:dyDescent="0.3">
      <c r="A127" s="40">
        <f>A126+1</f>
        <v>125</v>
      </c>
      <c r="B127" s="41" t="s">
        <v>342</v>
      </c>
      <c r="C127" s="42" t="s">
        <v>6</v>
      </c>
      <c r="D127" s="85">
        <f>MIN(_xlfn.XLOOKUP(B127,'F3D 2025'!B:B,'F3D 2025'!E:E,200),_xlfn.XLOOKUP(B127,'F3D 2023'!B:B,'F3D 2023'!E:E,200),_xlfn.XLOOKUP(B127,'F3D 2022'!B:B,'F3D 2022'!E:E,200),_xlfn.XLOOKUP(B127,'F3D 2019'!B:B,'F3D 2019'!E:E,200),_xlfn.XLOOKUP(B127,'F3D 2017'!B:B,'F3D 2017'!E:E,200),_xlfn.XLOOKUP(B127,'F3D 2015'!B:B,'F3D 2015'!E:E,200),_xlfn.XLOOKUP(B127,'F3D 2013'!B:B,'F3D 2013'!E:E,200),_xlfn.XLOOKUP(B127,'F3D 2011'!B:B,'F3D 2011'!E:E,200),_xlfn.XLOOKUP(B127,'F3D 2009'!B:B,'F3D 2009'!E:E,200),_xlfn.XLOOKUP(B127,'F3D 2007'!B:B,'F3D 2007'!E:E,200),_xlfn.XLOOKUP(B127,'F3D 2005'!B:B,'F3D 2005'!E:E,200),_xlfn.XLOOKUP(B127,'F3D 2003'!B:B,'F3D 2003'!E:E,200),_xlfn.XLOOKUP(B127,'F3D 2001'!B:B,'F3D 2001'!E:E,200),_xlfn.XLOOKUP(B127,'F3D 1999'!B:B,'F3D 1999'!E:E,200),_xlfn.XLOOKUP(B127,'F3D 1997'!B:B,'F3D 1997'!E:E,200),_xlfn.XLOOKUP(B127,'F3D 1995'!B:B,'F3D 1995'!E:E,200),_xlfn.XLOOKUP(B127,'F3D 1993'!B:B,'F3D 1993'!E:E,200),_xlfn.XLOOKUP(B127,'F3D 1991'!B:B,'F3D 1991'!E:E,200),_xlfn.XLOOKUP(B127,'F3D 1989'!B:B,'F3D 1989'!E:E,200),_xlfn.XLOOKUP(B127,'F3D 1987'!B:B,'F3D 1987'!E:E,200),_xlfn.XLOOKUP(B127,'F3D 1985'!B:B,'F3D 1985'!E:E,200))</f>
        <v>87.7</v>
      </c>
      <c r="E127" s="82">
        <f>_xlfn.XLOOKUP(F127,AB:AB,AC:AC,0)+_xlfn.XLOOKUP(G127,AB:AB,AC:AC,0)+_xlfn.XLOOKUP(H127,AB:AB,AC:AC,0)+_xlfn.XLOOKUP(I127,AB:AB,AC:AC,0)+_xlfn.XLOOKUP(J127,AB:AB,AC:AC,0)+_xlfn.XLOOKUP(K127,AB:AB,AC:AC,0)+_xlfn.XLOOKUP(L127,AB:AB,AC:AC,0)+_xlfn.XLOOKUP(M127,AB:AB,AC:AC,0)+_xlfn.XLOOKUP(N127,AB:AB,AC:AC,0)+_xlfn.XLOOKUP(O127,AB:AB,AC:AC,0)+_xlfn.XLOOKUP(P127,AB:AB,AC:AC,0)+_xlfn.XLOOKUP(Q127,AB:AB,AC:AC,0)+_xlfn.XLOOKUP(R127,AB:AB,AC:AC,0)+_xlfn.XLOOKUP(S127,AB:AB,AC:AC,0)+_xlfn.XLOOKUP(T127,AB:AB,AC:AC,0)+_xlfn.XLOOKUP(U127,AB:AB,AC:AC,0)+_xlfn.XLOOKUP(V127,AB:AB,AC:AC,0)+_xlfn.XLOOKUP(W127,AB:AB,AC:AC,0)+_xlfn.XLOOKUP(X127,AB:AB,AC:AC,0)+_xlfn.XLOOKUP(Y127,AB:AB,AC:AC,0)+_xlfn.XLOOKUP(Z127,AB:AB,AC:AC,0)</f>
        <v>18.829138902647287</v>
      </c>
      <c r="F127" s="46" t="str">
        <f>_xlfn.XLOOKUP(B127,'F3D 2025'!$B$3:$B$60,'F3D 2025'!$A$3:$A$60,"-")</f>
        <v>-</v>
      </c>
      <c r="G127" s="49" t="str">
        <f>_xlfn.XLOOKUP(B127,'F3D 2023'!$B$3:$B$60,'F3D 2023'!$A$3:$A$60,"-")</f>
        <v>-</v>
      </c>
      <c r="H127" s="49" t="str">
        <f>_xlfn.XLOOKUP(B127,'F3D 2022'!$B$3:$B$60,'F3D 2022'!$A$3:$A$60,"-")</f>
        <v>-</v>
      </c>
      <c r="I127" s="49" t="str">
        <f>_xlfn.XLOOKUP(B127,'F3D 2019'!$B$3:$B$60,'F3D 2019'!$A$3:$A$60,"-")</f>
        <v>-</v>
      </c>
      <c r="J127" s="49" t="str">
        <f>_xlfn.XLOOKUP(B127,'F3D 2017'!$B$3:$B$60,'F3D 2017'!$A$3:$A$60,"-")</f>
        <v>-</v>
      </c>
      <c r="K127" s="49" t="str">
        <f>_xlfn.XLOOKUP(B127,'F3D 2015'!$B$3:$B$60,'F3D 2015'!$A$3:$A$60,"-")</f>
        <v>-</v>
      </c>
      <c r="L127" s="49" t="str">
        <f>_xlfn.XLOOKUP(B127,'F3D 2013'!$B$3:$B$60,'F3D 2013'!$A$3:$A$60,"-")</f>
        <v>-</v>
      </c>
      <c r="M127" s="49" t="str">
        <f>_xlfn.XLOOKUP(B127,'F3D 2011'!$B$3:$B$60,'F3D 2011'!$A$3:$A$60,"-")</f>
        <v>-</v>
      </c>
      <c r="N127" s="49" t="str">
        <f>_xlfn.XLOOKUP(B127,'F3D 2009'!$B$3:$B$60,'F3D 2009'!$A$3:$A$60,"-")</f>
        <v>-</v>
      </c>
      <c r="O127" s="49" t="str">
        <f>_xlfn.XLOOKUP(B127,'F3D 2007'!$B$3:$B$60,'F3D 2007'!$A$3:$A$60,"-")</f>
        <v>-</v>
      </c>
      <c r="P127" s="49" t="str">
        <f>_xlfn.XLOOKUP(B127,'F3D 2005'!$B$3:$B$60,'F3D 2005'!$A$3:$A$60,"-")</f>
        <v>-</v>
      </c>
      <c r="Q127" s="49" t="str">
        <f>_xlfn.XLOOKUP(B127,'F3D 2003'!$B$3:$B$60,'F3D 2003'!$A$3:$A$60,"-")</f>
        <v>-</v>
      </c>
      <c r="R127" s="49" t="str">
        <f>_xlfn.XLOOKUP(B127,'F3D 2001'!$B$3:$B$60,'F3D 2001'!$A$3:$A$60,"-")</f>
        <v>-</v>
      </c>
      <c r="S127" s="49" t="str">
        <f>_xlfn.XLOOKUP(B127,'F3D 1999'!$B$3:$B$60,'F3D 1999'!$A$3:$A$60,"-")</f>
        <v>-</v>
      </c>
      <c r="T127" s="49" t="str">
        <f>_xlfn.XLOOKUP(B127,'F3D 1997'!$B$3:$B$56,'F3D 1997'!$A$3:$A$56,"-")</f>
        <v>-</v>
      </c>
      <c r="U127" s="49" t="str">
        <f>_xlfn.XLOOKUP(B127,'F3D 1995'!$B$3:$B$60,'F3D 1995'!$A$3:$A$60,"-")</f>
        <v>-</v>
      </c>
      <c r="V127" s="49" t="str">
        <f>_xlfn.XLOOKUP(B127,'F3D 1993'!$B$3:$B$60,'F3D 1993'!$A$3:$A$60,"-")</f>
        <v>-</v>
      </c>
      <c r="W127" s="49" t="str">
        <f>_xlfn.XLOOKUP(B127,'F3D 1991'!$B$3:$B$60,'F3D 1991'!$A$3:$A$60,"-")</f>
        <v>-</v>
      </c>
      <c r="X127" s="49" t="str">
        <f>_xlfn.XLOOKUP(B127,'F3D 1989'!$B$3:$B$60,'F3D 1989'!$A$3:$A$60,"-")</f>
        <v>-</v>
      </c>
      <c r="Y127" s="49" t="str">
        <f>_xlfn.XLOOKUP(B127,'F3D 1987'!$B$3:$B$60,'F3D 1987'!$A$3:$A$60,"-")</f>
        <v>-</v>
      </c>
      <c r="Z127" s="50">
        <f>_xlfn.XLOOKUP(B127,'F3D 1985'!$B$3:$B$60,'F3D 1985'!$A$3:$A$60,"-")</f>
        <v>13</v>
      </c>
    </row>
    <row r="128" spans="1:26" x14ac:dyDescent="0.3">
      <c r="A128" s="40">
        <f>A127+1</f>
        <v>126</v>
      </c>
      <c r="B128" s="41" t="s">
        <v>130</v>
      </c>
      <c r="C128" s="42" t="s">
        <v>6</v>
      </c>
      <c r="D128" s="85">
        <f>MIN(_xlfn.XLOOKUP(B128,'F3D 2025'!B:B,'F3D 2025'!E:E,200),_xlfn.XLOOKUP(B128,'F3D 2023'!B:B,'F3D 2023'!E:E,200),_xlfn.XLOOKUP(B128,'F3D 2022'!B:B,'F3D 2022'!E:E,200),_xlfn.XLOOKUP(B128,'F3D 2019'!B:B,'F3D 2019'!E:E,200),_xlfn.XLOOKUP(B128,'F3D 2017'!B:B,'F3D 2017'!E:E,200),_xlfn.XLOOKUP(B128,'F3D 2015'!B:B,'F3D 2015'!E:E,200),_xlfn.XLOOKUP(B128,'F3D 2013'!B:B,'F3D 2013'!E:E,200),_xlfn.XLOOKUP(B128,'F3D 2011'!B:B,'F3D 2011'!E:E,200),_xlfn.XLOOKUP(B128,'F3D 2009'!B:B,'F3D 2009'!E:E,200),_xlfn.XLOOKUP(B128,'F3D 2007'!B:B,'F3D 2007'!E:E,200),_xlfn.XLOOKUP(B128,'F3D 2005'!B:B,'F3D 2005'!E:E,200),_xlfn.XLOOKUP(B128,'F3D 2003'!B:B,'F3D 2003'!E:E,200),_xlfn.XLOOKUP(B128,'F3D 2001'!B:B,'F3D 2001'!E:E,200),_xlfn.XLOOKUP(B128,'F3D 1999'!B:B,'F3D 1999'!E:E,200),_xlfn.XLOOKUP(B128,'F3D 1997'!B:B,'F3D 1997'!E:E,200),_xlfn.XLOOKUP(B128,'F3D 1995'!B:B,'F3D 1995'!E:E,200),_xlfn.XLOOKUP(B128,'F3D 1993'!B:B,'F3D 1993'!E:E,200),_xlfn.XLOOKUP(B128,'F3D 1991'!B:B,'F3D 1991'!E:E,200),_xlfn.XLOOKUP(B128,'F3D 1989'!B:B,'F3D 1989'!E:E,200),_xlfn.XLOOKUP(B128,'F3D 1987'!B:B,'F3D 1987'!E:E,200),_xlfn.XLOOKUP(B128,'F3D 1985'!B:B,'F3D 1985'!E:E,200))</f>
        <v>59.92</v>
      </c>
      <c r="E128" s="82">
        <f>_xlfn.XLOOKUP(F128,AB:AB,AC:AC,0)+_xlfn.XLOOKUP(G128,AB:AB,AC:AC,0)+_xlfn.XLOOKUP(H128,AB:AB,AC:AC,0)+_xlfn.XLOOKUP(I128,AB:AB,AC:AC,0)+_xlfn.XLOOKUP(J128,AB:AB,AC:AC,0)+_xlfn.XLOOKUP(K128,AB:AB,AC:AC,0)+_xlfn.XLOOKUP(L128,AB:AB,AC:AC,0)+_xlfn.XLOOKUP(M128,AB:AB,AC:AC,0)+_xlfn.XLOOKUP(N128,AB:AB,AC:AC,0)+_xlfn.XLOOKUP(O128,AB:AB,AC:AC,0)+_xlfn.XLOOKUP(P128,AB:AB,AC:AC,0)+_xlfn.XLOOKUP(Q128,AB:AB,AC:AC,0)+_xlfn.XLOOKUP(R128,AB:AB,AC:AC,0)+_xlfn.XLOOKUP(S128,AB:AB,AC:AC,0)+_xlfn.XLOOKUP(T128,AB:AB,AC:AC,0)+_xlfn.XLOOKUP(U128,AB:AB,AC:AC,0)+_xlfn.XLOOKUP(V128,AB:AB,AC:AC,0)+_xlfn.XLOOKUP(W128,AB:AB,AC:AC,0)+_xlfn.XLOOKUP(X128,AB:AB,AC:AC,0)+_xlfn.XLOOKUP(Y128,AB:AB,AC:AC,0)+_xlfn.XLOOKUP(Z128,AB:AB,AC:AC,0)</f>
        <v>17.81110460367934</v>
      </c>
      <c r="F128" s="46">
        <f>_xlfn.XLOOKUP(B128,'F3D 2025'!$B$3:$B$60,'F3D 2025'!$A$3:$A$60,"-")</f>
        <v>15</v>
      </c>
      <c r="G128" s="49" t="str">
        <f>_xlfn.XLOOKUP(B128,'F3D 2023'!$B$3:$B$60,'F3D 2023'!$A$3:$A$60,"-")</f>
        <v>-</v>
      </c>
      <c r="H128" s="49">
        <f>_xlfn.XLOOKUP(B128,'F3D 2022'!$B$3:$B$60,'F3D 2022'!$A$3:$A$60,"-")</f>
        <v>27</v>
      </c>
      <c r="I128" s="49" t="str">
        <f>_xlfn.XLOOKUP(B128,'F3D 2019'!$B$3:$B$60,'F3D 2019'!$A$3:$A$60,"-")</f>
        <v>-</v>
      </c>
      <c r="J128" s="49" t="str">
        <f>_xlfn.XLOOKUP(B128,'F3D 2017'!$B$3:$B$60,'F3D 2017'!$A$3:$A$60,"-")</f>
        <v>-</v>
      </c>
      <c r="K128" s="49" t="str">
        <f>_xlfn.XLOOKUP(B128,'F3D 2015'!$B$3:$B$60,'F3D 2015'!$A$3:$A$60,"-")</f>
        <v>-</v>
      </c>
      <c r="L128" s="49" t="str">
        <f>_xlfn.XLOOKUP(B128,'F3D 2013'!$B$3:$B$60,'F3D 2013'!$A$3:$A$60,"-")</f>
        <v>-</v>
      </c>
      <c r="M128" s="49" t="str">
        <f>_xlfn.XLOOKUP(B128,'F3D 2011'!$B$3:$B$60,'F3D 2011'!$A$3:$A$60,"-")</f>
        <v>-</v>
      </c>
      <c r="N128" s="49" t="str">
        <f>_xlfn.XLOOKUP(B128,'F3D 2009'!$B$3:$B$60,'F3D 2009'!$A$3:$A$60,"-")</f>
        <v>-</v>
      </c>
      <c r="O128" s="49" t="str">
        <f>_xlfn.XLOOKUP(B128,'F3D 2007'!$B$3:$B$60,'F3D 2007'!$A$3:$A$60,"-")</f>
        <v>-</v>
      </c>
      <c r="P128" s="49" t="str">
        <f>_xlfn.XLOOKUP(B128,'F3D 2005'!$B$3:$B$60,'F3D 2005'!$A$3:$A$60,"-")</f>
        <v>-</v>
      </c>
      <c r="Q128" s="49" t="str">
        <f>_xlfn.XLOOKUP(B128,'F3D 2003'!$B$3:$B$60,'F3D 2003'!$A$3:$A$60,"-")</f>
        <v>-</v>
      </c>
      <c r="R128" s="49" t="str">
        <f>_xlfn.XLOOKUP(B128,'F3D 2001'!$B$3:$B$60,'F3D 2001'!$A$3:$A$60,"-")</f>
        <v>-</v>
      </c>
      <c r="S128" s="49" t="str">
        <f>_xlfn.XLOOKUP(B128,'F3D 1999'!$B$3:$B$60,'F3D 1999'!$A$3:$A$60,"-")</f>
        <v>-</v>
      </c>
      <c r="T128" s="49" t="str">
        <f>_xlfn.XLOOKUP(B128,'F3D 1997'!$B$3:$B$56,'F3D 1997'!$A$3:$A$56,"-")</f>
        <v>-</v>
      </c>
      <c r="U128" s="49" t="str">
        <f>_xlfn.XLOOKUP(B128,'F3D 1995'!$B$3:$B$60,'F3D 1995'!$A$3:$A$60,"-")</f>
        <v>-</v>
      </c>
      <c r="V128" s="49" t="str">
        <f>_xlfn.XLOOKUP(B128,'F3D 1993'!$B$3:$B$60,'F3D 1993'!$A$3:$A$60,"-")</f>
        <v>-</v>
      </c>
      <c r="W128" s="49" t="str">
        <f>_xlfn.XLOOKUP(B128,'F3D 1991'!$B$3:$B$60,'F3D 1991'!$A$3:$A$60,"-")</f>
        <v>-</v>
      </c>
      <c r="X128" s="49" t="str">
        <f>_xlfn.XLOOKUP(B128,'F3D 1989'!$B$3:$B$60,'F3D 1989'!$A$3:$A$60,"-")</f>
        <v>-</v>
      </c>
      <c r="Y128" s="49" t="str">
        <f>_xlfn.XLOOKUP(B128,'F3D 1987'!$B$3:$B$60,'F3D 1987'!$A$3:$A$60,"-")</f>
        <v>-</v>
      </c>
      <c r="Z128" s="50" t="str">
        <f>_xlfn.XLOOKUP(B128,'F3D 1985'!$B$3:$B$60,'F3D 1985'!$A$3:$A$60,"-")</f>
        <v>-</v>
      </c>
    </row>
    <row r="129" spans="1:26" x14ac:dyDescent="0.3">
      <c r="A129" s="40">
        <f>A128+1</f>
        <v>127</v>
      </c>
      <c r="B129" s="41" t="s">
        <v>155</v>
      </c>
      <c r="C129" s="42" t="s">
        <v>37</v>
      </c>
      <c r="D129" s="85">
        <f>MIN(_xlfn.XLOOKUP(B129,'F3D 2025'!B:B,'F3D 2025'!E:E,200),_xlfn.XLOOKUP(B129,'F3D 2023'!B:B,'F3D 2023'!E:E,200),_xlfn.XLOOKUP(B129,'F3D 2022'!B:B,'F3D 2022'!E:E,200),_xlfn.XLOOKUP(B129,'F3D 2019'!B:B,'F3D 2019'!E:E,200),_xlfn.XLOOKUP(B129,'F3D 2017'!B:B,'F3D 2017'!E:E,200),_xlfn.XLOOKUP(B129,'F3D 2015'!B:B,'F3D 2015'!E:E,200),_xlfn.XLOOKUP(B129,'F3D 2013'!B:B,'F3D 2013'!E:E,200),_xlfn.XLOOKUP(B129,'F3D 2011'!B:B,'F3D 2011'!E:E,200),_xlfn.XLOOKUP(B129,'F3D 2009'!B:B,'F3D 2009'!E:E,200),_xlfn.XLOOKUP(B129,'F3D 2007'!B:B,'F3D 2007'!E:E,200),_xlfn.XLOOKUP(B129,'F3D 2005'!B:B,'F3D 2005'!E:E,200),_xlfn.XLOOKUP(B129,'F3D 2003'!B:B,'F3D 2003'!E:E,200),_xlfn.XLOOKUP(B129,'F3D 2001'!B:B,'F3D 2001'!E:E,200),_xlfn.XLOOKUP(B129,'F3D 1999'!B:B,'F3D 1999'!E:E,200),_xlfn.XLOOKUP(B129,'F3D 1997'!B:B,'F3D 1997'!E:E,200),_xlfn.XLOOKUP(B129,'F3D 1995'!B:B,'F3D 1995'!E:E,200),_xlfn.XLOOKUP(B129,'F3D 1993'!B:B,'F3D 1993'!E:E,200),_xlfn.XLOOKUP(B129,'F3D 1991'!B:B,'F3D 1991'!E:E,200),_xlfn.XLOOKUP(B129,'F3D 1989'!B:B,'F3D 1989'!E:E,200),_xlfn.XLOOKUP(B129,'F3D 1987'!B:B,'F3D 1987'!E:E,200),_xlfn.XLOOKUP(B129,'F3D 1985'!B:B,'F3D 1985'!E:E,200))</f>
        <v>61.1</v>
      </c>
      <c r="E129" s="82">
        <f>_xlfn.XLOOKUP(F129,AB:AB,AC:AC,0)+_xlfn.XLOOKUP(G129,AB:AB,AC:AC,0)+_xlfn.XLOOKUP(H129,AB:AB,AC:AC,0)+_xlfn.XLOOKUP(I129,AB:AB,AC:AC,0)+_xlfn.XLOOKUP(J129,AB:AB,AC:AC,0)+_xlfn.XLOOKUP(K129,AB:AB,AC:AC,0)+_xlfn.XLOOKUP(L129,AB:AB,AC:AC,0)+_xlfn.XLOOKUP(M129,AB:AB,AC:AC,0)+_xlfn.XLOOKUP(N129,AB:AB,AC:AC,0)+_xlfn.XLOOKUP(O129,AB:AB,AC:AC,0)+_xlfn.XLOOKUP(P129,AB:AB,AC:AC,0)+_xlfn.XLOOKUP(Q129,AB:AB,AC:AC,0)+_xlfn.XLOOKUP(R129,AB:AB,AC:AC,0)+_xlfn.XLOOKUP(S129,AB:AB,AC:AC,0)+_xlfn.XLOOKUP(T129,AB:AB,AC:AC,0)+_xlfn.XLOOKUP(U129,AB:AB,AC:AC,0)+_xlfn.XLOOKUP(V129,AB:AB,AC:AC,0)+_xlfn.XLOOKUP(W129,AB:AB,AC:AC,0)+_xlfn.XLOOKUP(X129,AB:AB,AC:AC,0)+_xlfn.XLOOKUP(Y129,AB:AB,AC:AC,0)+_xlfn.XLOOKUP(Z129,AB:AB,AC:AC,0)</f>
        <v>17.80217709942999</v>
      </c>
      <c r="F129" s="46" t="str">
        <f>_xlfn.XLOOKUP(B129,'F3D 2025'!$B$3:$B$60,'F3D 2025'!$A$3:$A$60,"-")</f>
        <v>-</v>
      </c>
      <c r="G129" s="49" t="str">
        <f>_xlfn.XLOOKUP(B129,'F3D 2023'!$B$3:$B$60,'F3D 2023'!$A$3:$A$60,"-")</f>
        <v>-</v>
      </c>
      <c r="H129" s="49" t="str">
        <f>_xlfn.XLOOKUP(B129,'F3D 2022'!$B$3:$B$60,'F3D 2022'!$A$3:$A$60,"-")</f>
        <v>-</v>
      </c>
      <c r="I129" s="49" t="str">
        <f>_xlfn.XLOOKUP(B129,'F3D 2019'!$B$3:$B$60,'F3D 2019'!$A$3:$A$60,"-")</f>
        <v>-</v>
      </c>
      <c r="J129" s="49">
        <f>_xlfn.XLOOKUP(B129,'F3D 2017'!$B$3:$B$60,'F3D 2017'!$A$3:$A$60,"-")</f>
        <v>33</v>
      </c>
      <c r="K129" s="49" t="str">
        <f>_xlfn.XLOOKUP(B129,'F3D 2015'!$B$3:$B$60,'F3D 2015'!$A$3:$A$60,"-")</f>
        <v>-</v>
      </c>
      <c r="L129" s="49" t="str">
        <f>_xlfn.XLOOKUP(B129,'F3D 2013'!$B$3:$B$60,'F3D 2013'!$A$3:$A$60,"-")</f>
        <v>-</v>
      </c>
      <c r="M129" s="49" t="str">
        <f>_xlfn.XLOOKUP(B129,'F3D 2011'!$B$3:$B$60,'F3D 2011'!$A$3:$A$60,"-")</f>
        <v>-</v>
      </c>
      <c r="N129" s="49" t="str">
        <f>_xlfn.XLOOKUP(B129,'F3D 2009'!$B$3:$B$60,'F3D 2009'!$A$3:$A$60,"-")</f>
        <v>-</v>
      </c>
      <c r="O129" s="49">
        <f>_xlfn.XLOOKUP(B129,'F3D 2007'!$B$3:$B$60,'F3D 2007'!$A$3:$A$60,"-")</f>
        <v>42</v>
      </c>
      <c r="P129" s="49">
        <f>_xlfn.XLOOKUP(B129,'F3D 2005'!$B$3:$B$60,'F3D 2005'!$A$3:$A$60,"-")</f>
        <v>22</v>
      </c>
      <c r="Q129" s="49" t="str">
        <f>_xlfn.XLOOKUP(B129,'F3D 2003'!$B$3:$B$60,'F3D 2003'!$A$3:$A$60,"-")</f>
        <v>-</v>
      </c>
      <c r="R129" s="49" t="str">
        <f>_xlfn.XLOOKUP(B129,'F3D 2001'!$B$3:$B$60,'F3D 2001'!$A$3:$A$60,"-")</f>
        <v>-</v>
      </c>
      <c r="S129" s="49">
        <f>_xlfn.XLOOKUP(B129,'F3D 1999'!$B$3:$B$60,'F3D 1999'!$A$3:$A$60,"-")</f>
        <v>19</v>
      </c>
      <c r="T129" s="49" t="str">
        <f>_xlfn.XLOOKUP(B129,'F3D 1997'!$B$3:$B$56,'F3D 1997'!$A$3:$A$56,"-")</f>
        <v>-</v>
      </c>
      <c r="U129" s="49" t="str">
        <f>_xlfn.XLOOKUP(B129,'F3D 1995'!$B$3:$B$60,'F3D 1995'!$A$3:$A$60,"-")</f>
        <v>-</v>
      </c>
      <c r="V129" s="49" t="str">
        <f>_xlfn.XLOOKUP(B129,'F3D 1993'!$B$3:$B$60,'F3D 1993'!$A$3:$A$60,"-")</f>
        <v>-</v>
      </c>
      <c r="W129" s="49" t="str">
        <f>_xlfn.XLOOKUP(B129,'F3D 1991'!$B$3:$B$60,'F3D 1991'!$A$3:$A$60,"-")</f>
        <v>-</v>
      </c>
      <c r="X129" s="49" t="str">
        <f>_xlfn.XLOOKUP(B129,'F3D 1989'!$B$3:$B$60,'F3D 1989'!$A$3:$A$60,"-")</f>
        <v>-</v>
      </c>
      <c r="Y129" s="49" t="str">
        <f>_xlfn.XLOOKUP(B129,'F3D 1987'!$B$3:$B$60,'F3D 1987'!$A$3:$A$60,"-")</f>
        <v>-</v>
      </c>
      <c r="Z129" s="50" t="str">
        <f>_xlfn.XLOOKUP(B129,'F3D 1985'!$B$3:$B$60,'F3D 1985'!$A$3:$A$60,"-")</f>
        <v>-</v>
      </c>
    </row>
    <row r="130" spans="1:26" x14ac:dyDescent="0.3">
      <c r="A130" s="40">
        <f>A129+1</f>
        <v>128</v>
      </c>
      <c r="B130" s="41" t="s">
        <v>166</v>
      </c>
      <c r="C130" s="42" t="s">
        <v>36</v>
      </c>
      <c r="D130" s="85">
        <f>MIN(_xlfn.XLOOKUP(B130,'F3D 2025'!B:B,'F3D 2025'!E:E,200),_xlfn.XLOOKUP(B130,'F3D 2023'!B:B,'F3D 2023'!E:E,200),_xlfn.XLOOKUP(B130,'F3D 2022'!B:B,'F3D 2022'!E:E,200),_xlfn.XLOOKUP(B130,'F3D 2019'!B:B,'F3D 2019'!E:E,200),_xlfn.XLOOKUP(B130,'F3D 2017'!B:B,'F3D 2017'!E:E,200),_xlfn.XLOOKUP(B130,'F3D 2015'!B:B,'F3D 2015'!E:E,200),_xlfn.XLOOKUP(B130,'F3D 2013'!B:B,'F3D 2013'!E:E,200),_xlfn.XLOOKUP(B130,'F3D 2011'!B:B,'F3D 2011'!E:E,200),_xlfn.XLOOKUP(B130,'F3D 2009'!B:B,'F3D 2009'!E:E,200),_xlfn.XLOOKUP(B130,'F3D 2007'!B:B,'F3D 2007'!E:E,200),_xlfn.XLOOKUP(B130,'F3D 2005'!B:B,'F3D 2005'!E:E,200),_xlfn.XLOOKUP(B130,'F3D 2003'!B:B,'F3D 2003'!E:E,200),_xlfn.XLOOKUP(B130,'F3D 2001'!B:B,'F3D 2001'!E:E,200),_xlfn.XLOOKUP(B130,'F3D 1999'!B:B,'F3D 1999'!E:E,200),_xlfn.XLOOKUP(B130,'F3D 1997'!B:B,'F3D 1997'!E:E,200),_xlfn.XLOOKUP(B130,'F3D 1995'!B:B,'F3D 1995'!E:E,200),_xlfn.XLOOKUP(B130,'F3D 1993'!B:B,'F3D 1993'!E:E,200),_xlfn.XLOOKUP(B130,'F3D 1991'!B:B,'F3D 1991'!E:E,200),_xlfn.XLOOKUP(B130,'F3D 1989'!B:B,'F3D 1989'!E:E,200),_xlfn.XLOOKUP(B130,'F3D 1987'!B:B,'F3D 1987'!E:E,200),_xlfn.XLOOKUP(B130,'F3D 1985'!B:B,'F3D 1985'!E:E,200))</f>
        <v>58.13</v>
      </c>
      <c r="E130" s="82">
        <f>_xlfn.XLOOKUP(F130,AB:AB,AC:AC,0)+_xlfn.XLOOKUP(G130,AB:AB,AC:AC,0)+_xlfn.XLOOKUP(H130,AB:AB,AC:AC,0)+_xlfn.XLOOKUP(I130,AB:AB,AC:AC,0)+_xlfn.XLOOKUP(J130,AB:AB,AC:AC,0)+_xlfn.XLOOKUP(K130,AB:AB,AC:AC,0)+_xlfn.XLOOKUP(L130,AB:AB,AC:AC,0)+_xlfn.XLOOKUP(M130,AB:AB,AC:AC,0)+_xlfn.XLOOKUP(N130,AB:AB,AC:AC,0)+_xlfn.XLOOKUP(O130,AB:AB,AC:AC,0)+_xlfn.XLOOKUP(P130,AB:AB,AC:AC,0)+_xlfn.XLOOKUP(Q130,AB:AB,AC:AC,0)+_xlfn.XLOOKUP(R130,AB:AB,AC:AC,0)+_xlfn.XLOOKUP(S130,AB:AB,AC:AC,0)+_xlfn.XLOOKUP(T130,AB:AB,AC:AC,0)+_xlfn.XLOOKUP(U130,AB:AB,AC:AC,0)+_xlfn.XLOOKUP(V130,AB:AB,AC:AC,0)+_xlfn.XLOOKUP(W130,AB:AB,AC:AC,0)+_xlfn.XLOOKUP(X130,AB:AB,AC:AC,0)+_xlfn.XLOOKUP(Y130,AB:AB,AC:AC,0)+_xlfn.XLOOKUP(Z130,AB:AB,AC:AC,0)</f>
        <v>17.287079902947294</v>
      </c>
      <c r="F130" s="46" t="str">
        <f>_xlfn.XLOOKUP(B130,'F3D 2025'!$B$3:$B$60,'F3D 2025'!$A$3:$A$60,"-")</f>
        <v>-</v>
      </c>
      <c r="G130" s="49" t="str">
        <f>_xlfn.XLOOKUP(B130,'F3D 2023'!$B$3:$B$60,'F3D 2023'!$A$3:$A$60,"-")</f>
        <v>-</v>
      </c>
      <c r="H130" s="49" t="str">
        <f>_xlfn.XLOOKUP(B130,'F3D 2022'!$B$3:$B$60,'F3D 2022'!$A$3:$A$60,"-")</f>
        <v>-</v>
      </c>
      <c r="I130" s="49" t="str">
        <f>_xlfn.XLOOKUP(B130,'F3D 2019'!$B$3:$B$60,'F3D 2019'!$A$3:$A$60,"-")</f>
        <v>-</v>
      </c>
      <c r="J130" s="49" t="str">
        <f>_xlfn.XLOOKUP(B130,'F3D 2017'!$B$3:$B$60,'F3D 2017'!$A$3:$A$60,"-")</f>
        <v>-</v>
      </c>
      <c r="K130" s="49">
        <f>_xlfn.XLOOKUP(B130,'F3D 2015'!$B$3:$B$60,'F3D 2015'!$A$3:$A$60,"-")</f>
        <v>18</v>
      </c>
      <c r="L130" s="49">
        <f>_xlfn.XLOOKUP(B130,'F3D 2013'!$B$3:$B$60,'F3D 2013'!$A$3:$A$60,"-")</f>
        <v>20</v>
      </c>
      <c r="M130" s="49" t="str">
        <f>_xlfn.XLOOKUP(B130,'F3D 2011'!$B$3:$B$60,'F3D 2011'!$A$3:$A$60,"-")</f>
        <v>-</v>
      </c>
      <c r="N130" s="49" t="str">
        <f>_xlfn.XLOOKUP(B130,'F3D 2009'!$B$3:$B$60,'F3D 2009'!$A$3:$A$60,"-")</f>
        <v>-</v>
      </c>
      <c r="O130" s="49" t="str">
        <f>_xlfn.XLOOKUP(B130,'F3D 2007'!$B$3:$B$60,'F3D 2007'!$A$3:$A$60,"-")</f>
        <v>-</v>
      </c>
      <c r="P130" s="49" t="str">
        <f>_xlfn.XLOOKUP(B130,'F3D 2005'!$B$3:$B$60,'F3D 2005'!$A$3:$A$60,"-")</f>
        <v>-</v>
      </c>
      <c r="Q130" s="49" t="str">
        <f>_xlfn.XLOOKUP(B130,'F3D 2003'!$B$3:$B$60,'F3D 2003'!$A$3:$A$60,"-")</f>
        <v>-</v>
      </c>
      <c r="R130" s="49" t="str">
        <f>_xlfn.XLOOKUP(B130,'F3D 2001'!$B$3:$B$60,'F3D 2001'!$A$3:$A$60,"-")</f>
        <v>-</v>
      </c>
      <c r="S130" s="49" t="str">
        <f>_xlfn.XLOOKUP(B130,'F3D 1999'!$B$3:$B$60,'F3D 1999'!$A$3:$A$60,"-")</f>
        <v>-</v>
      </c>
      <c r="T130" s="49" t="str">
        <f>_xlfn.XLOOKUP(B130,'F3D 1997'!$B$3:$B$56,'F3D 1997'!$A$3:$A$56,"-")</f>
        <v>-</v>
      </c>
      <c r="U130" s="49" t="str">
        <f>_xlfn.XLOOKUP(B130,'F3D 1995'!$B$3:$B$60,'F3D 1995'!$A$3:$A$60,"-")</f>
        <v>-</v>
      </c>
      <c r="V130" s="49" t="str">
        <f>_xlfn.XLOOKUP(B130,'F3D 1993'!$B$3:$B$60,'F3D 1993'!$A$3:$A$60,"-")</f>
        <v>-</v>
      </c>
      <c r="W130" s="49" t="str">
        <f>_xlfn.XLOOKUP(B130,'F3D 1991'!$B$3:$B$60,'F3D 1991'!$A$3:$A$60,"-")</f>
        <v>-</v>
      </c>
      <c r="X130" s="49" t="str">
        <f>_xlfn.XLOOKUP(B130,'F3D 1989'!$B$3:$B$60,'F3D 1989'!$A$3:$A$60,"-")</f>
        <v>-</v>
      </c>
      <c r="Y130" s="49" t="str">
        <f>_xlfn.XLOOKUP(B130,'F3D 1987'!$B$3:$B$60,'F3D 1987'!$A$3:$A$60,"-")</f>
        <v>-</v>
      </c>
      <c r="Z130" s="50" t="str">
        <f>_xlfn.XLOOKUP(B130,'F3D 1985'!$B$3:$B$60,'F3D 1985'!$A$3:$A$60,"-")</f>
        <v>-</v>
      </c>
    </row>
    <row r="131" spans="1:26" x14ac:dyDescent="0.3">
      <c r="A131" s="40">
        <f>A130+1</f>
        <v>129</v>
      </c>
      <c r="B131" s="41" t="s">
        <v>405</v>
      </c>
      <c r="C131" s="42" t="s">
        <v>145</v>
      </c>
      <c r="D131" s="85">
        <f>MIN(_xlfn.XLOOKUP(B131,'F3D 2025'!B:B,'F3D 2025'!E:E,200),_xlfn.XLOOKUP(B131,'F3D 2023'!B:B,'F3D 2023'!E:E,200),_xlfn.XLOOKUP(B131,'F3D 2022'!B:B,'F3D 2022'!E:E,200),_xlfn.XLOOKUP(B131,'F3D 2019'!B:B,'F3D 2019'!E:E,200),_xlfn.XLOOKUP(B131,'F3D 2017'!B:B,'F3D 2017'!E:E,200),_xlfn.XLOOKUP(B131,'F3D 2015'!B:B,'F3D 2015'!E:E,200),_xlfn.XLOOKUP(B131,'F3D 2013'!B:B,'F3D 2013'!E:E,200),_xlfn.XLOOKUP(B131,'F3D 2011'!B:B,'F3D 2011'!E:E,200),_xlfn.XLOOKUP(B131,'F3D 2009'!B:B,'F3D 2009'!E:E,200),_xlfn.XLOOKUP(B131,'F3D 2007'!B:B,'F3D 2007'!E:E,200),_xlfn.XLOOKUP(B131,'F3D 2005'!B:B,'F3D 2005'!E:E,200),_xlfn.XLOOKUP(B131,'F3D 2003'!B:B,'F3D 2003'!E:E,200),_xlfn.XLOOKUP(B131,'F3D 2001'!B:B,'F3D 2001'!E:E,200),_xlfn.XLOOKUP(B131,'F3D 1999'!B:B,'F3D 1999'!E:E,200),_xlfn.XLOOKUP(B131,'F3D 1997'!B:B,'F3D 1997'!E:E,200),_xlfn.XLOOKUP(B131,'F3D 1995'!B:B,'F3D 1995'!E:E,200),_xlfn.XLOOKUP(B131,'F3D 1993'!B:B,'F3D 1993'!E:E,200),_xlfn.XLOOKUP(B131,'F3D 1991'!B:B,'F3D 1991'!E:E,200),_xlfn.XLOOKUP(B131,'F3D 1989'!B:B,'F3D 1989'!E:E,200),_xlfn.XLOOKUP(B131,'F3D 1987'!B:B,'F3D 1987'!E:E,200),_xlfn.XLOOKUP(B131,'F3D 1985'!B:B,'F3D 1985'!E:E,200))</f>
        <v>93.5</v>
      </c>
      <c r="E131" s="82">
        <f>_xlfn.XLOOKUP(F131,AB:AB,AC:AC,0)+_xlfn.XLOOKUP(G131,AB:AB,AC:AC,0)+_xlfn.XLOOKUP(H131,AB:AB,AC:AC,0)+_xlfn.XLOOKUP(I131,AB:AB,AC:AC,0)+_xlfn.XLOOKUP(J131,AB:AB,AC:AC,0)+_xlfn.XLOOKUP(K131,AB:AB,AC:AC,0)+_xlfn.XLOOKUP(L131,AB:AB,AC:AC,0)+_xlfn.XLOOKUP(M131,AB:AB,AC:AC,0)+_xlfn.XLOOKUP(N131,AB:AB,AC:AC,0)+_xlfn.XLOOKUP(O131,AB:AB,AC:AC,0)+_xlfn.XLOOKUP(P131,AB:AB,AC:AC,0)+_xlfn.XLOOKUP(Q131,AB:AB,AC:AC,0)+_xlfn.XLOOKUP(R131,AB:AB,AC:AC,0)+_xlfn.XLOOKUP(S131,AB:AB,AC:AC,0)+_xlfn.XLOOKUP(T131,AB:AB,AC:AC,0)+_xlfn.XLOOKUP(U131,AB:AB,AC:AC,0)+_xlfn.XLOOKUP(V131,AB:AB,AC:AC,0)+_xlfn.XLOOKUP(W131,AB:AB,AC:AC,0)+_xlfn.XLOOKUP(X131,AB:AB,AC:AC,0)+_xlfn.XLOOKUP(Y131,AB:AB,AC:AC,0)+_xlfn.XLOOKUP(Z131,AB:AB,AC:AC,0)</f>
        <v>16.455686486281138</v>
      </c>
      <c r="F131" s="46" t="str">
        <f>_xlfn.XLOOKUP(B131,'F3D 2025'!$B$3:$B$60,'F3D 2025'!$A$3:$A$60,"-")</f>
        <v>-</v>
      </c>
      <c r="G131" s="49" t="str">
        <f>_xlfn.XLOOKUP(B131,'F3D 2023'!$B$3:$B$60,'F3D 2023'!$A$3:$A$60,"-")</f>
        <v>-</v>
      </c>
      <c r="H131" s="49" t="str">
        <f>_xlfn.XLOOKUP(B131,'F3D 2022'!$B$3:$B$60,'F3D 2022'!$A$3:$A$60,"-")</f>
        <v>-</v>
      </c>
      <c r="I131" s="49" t="str">
        <f>_xlfn.XLOOKUP(B131,'F3D 2019'!$B$3:$B$60,'F3D 2019'!$A$3:$A$60,"-")</f>
        <v>-</v>
      </c>
      <c r="J131" s="49" t="str">
        <f>_xlfn.XLOOKUP(B131,'F3D 2017'!$B$3:$B$60,'F3D 2017'!$A$3:$A$60,"-")</f>
        <v>-</v>
      </c>
      <c r="K131" s="49" t="str">
        <f>_xlfn.XLOOKUP(B131,'F3D 2015'!$B$3:$B$60,'F3D 2015'!$A$3:$A$60,"-")</f>
        <v>-</v>
      </c>
      <c r="L131" s="49" t="str">
        <f>_xlfn.XLOOKUP(B131,'F3D 2013'!$B$3:$B$60,'F3D 2013'!$A$3:$A$60,"-")</f>
        <v>-</v>
      </c>
      <c r="M131" s="49" t="str">
        <f>_xlfn.XLOOKUP(B131,'F3D 2011'!$B$3:$B$60,'F3D 2011'!$A$3:$A$60,"-")</f>
        <v>-</v>
      </c>
      <c r="N131" s="49" t="str">
        <f>_xlfn.XLOOKUP(B131,'F3D 2009'!$B$3:$B$60,'F3D 2009'!$A$3:$A$60,"-")</f>
        <v>-</v>
      </c>
      <c r="O131" s="49" t="str">
        <f>_xlfn.XLOOKUP(B131,'F3D 2007'!$B$3:$B$60,'F3D 2007'!$A$3:$A$60,"-")</f>
        <v>-</v>
      </c>
      <c r="P131" s="49" t="str">
        <f>_xlfn.XLOOKUP(B131,'F3D 2005'!$B$3:$B$60,'F3D 2005'!$A$3:$A$60,"-")</f>
        <v>-</v>
      </c>
      <c r="Q131" s="49" t="str">
        <f>_xlfn.XLOOKUP(B131,'F3D 2003'!$B$3:$B$60,'F3D 2003'!$A$3:$A$60,"-")</f>
        <v>-</v>
      </c>
      <c r="R131" s="49" t="str">
        <f>_xlfn.XLOOKUP(B131,'F3D 2001'!$B$3:$B$60,'F3D 2001'!$A$3:$A$60,"-")</f>
        <v>-</v>
      </c>
      <c r="S131" s="49" t="str">
        <f>_xlfn.XLOOKUP(B131,'F3D 1999'!$B$3:$B$60,'F3D 1999'!$A$3:$A$60,"-")</f>
        <v>-</v>
      </c>
      <c r="T131" s="49" t="str">
        <f>_xlfn.XLOOKUP(B131,'F3D 1997'!$B$3:$B$56,'F3D 1997'!$A$3:$A$56,"-")</f>
        <v>-</v>
      </c>
      <c r="U131" s="49" t="str">
        <f>_xlfn.XLOOKUP(B131,'F3D 1995'!$B$3:$B$60,'F3D 1995'!$A$3:$A$60,"-")</f>
        <v>-</v>
      </c>
      <c r="V131" s="49" t="str">
        <f>_xlfn.XLOOKUP(B131,'F3D 1993'!$B$3:$B$60,'F3D 1993'!$A$3:$A$60,"-")</f>
        <v>-</v>
      </c>
      <c r="W131" s="49" t="str">
        <f>_xlfn.XLOOKUP(B131,'F3D 1991'!$B$3:$B$60,'F3D 1991'!$A$3:$A$60,"-")</f>
        <v>-</v>
      </c>
      <c r="X131" s="49" t="str">
        <f>_xlfn.XLOOKUP(B131,'F3D 1989'!$B$3:$B$60,'F3D 1989'!$A$3:$A$60,"-")</f>
        <v>-</v>
      </c>
      <c r="Y131" s="49">
        <f>_xlfn.XLOOKUP(B131,'F3D 1987'!$B$3:$B$60,'F3D 1987'!$A$3:$A$60,"-")</f>
        <v>14</v>
      </c>
      <c r="Z131" s="50" t="str">
        <f>_xlfn.XLOOKUP(B131,'F3D 1985'!$B$3:$B$60,'F3D 1985'!$A$3:$A$60,"-")</f>
        <v>-</v>
      </c>
    </row>
    <row r="132" spans="1:26" x14ac:dyDescent="0.3">
      <c r="A132" s="40">
        <f>A131+1</f>
        <v>130</v>
      </c>
      <c r="B132" s="41" t="s">
        <v>336</v>
      </c>
      <c r="C132" s="42" t="s">
        <v>33</v>
      </c>
      <c r="D132" s="85">
        <f>MIN(_xlfn.XLOOKUP(B132,'F3D 2025'!B:B,'F3D 2025'!E:E,200),_xlfn.XLOOKUP(B132,'F3D 2023'!B:B,'F3D 2023'!E:E,200),_xlfn.XLOOKUP(B132,'F3D 2022'!B:B,'F3D 2022'!E:E,200),_xlfn.XLOOKUP(B132,'F3D 2019'!B:B,'F3D 2019'!E:E,200),_xlfn.XLOOKUP(B132,'F3D 2017'!B:B,'F3D 2017'!E:E,200),_xlfn.XLOOKUP(B132,'F3D 2015'!B:B,'F3D 2015'!E:E,200),_xlfn.XLOOKUP(B132,'F3D 2013'!B:B,'F3D 2013'!E:E,200),_xlfn.XLOOKUP(B132,'F3D 2011'!B:B,'F3D 2011'!E:E,200),_xlfn.XLOOKUP(B132,'F3D 2009'!B:B,'F3D 2009'!E:E,200),_xlfn.XLOOKUP(B132,'F3D 2007'!B:B,'F3D 2007'!E:E,200),_xlfn.XLOOKUP(B132,'F3D 2005'!B:B,'F3D 2005'!E:E,200),_xlfn.XLOOKUP(B132,'F3D 2003'!B:B,'F3D 2003'!E:E,200),_xlfn.XLOOKUP(B132,'F3D 2001'!B:B,'F3D 2001'!E:E,200),_xlfn.XLOOKUP(B132,'F3D 1999'!B:B,'F3D 1999'!E:E,200),_xlfn.XLOOKUP(B132,'F3D 1997'!B:B,'F3D 1997'!E:E,200),_xlfn.XLOOKUP(B132,'F3D 1995'!B:B,'F3D 1995'!E:E,200),_xlfn.XLOOKUP(B132,'F3D 1993'!B:B,'F3D 1993'!E:E,200),_xlfn.XLOOKUP(B132,'F3D 1991'!B:B,'F3D 1991'!E:E,200),_xlfn.XLOOKUP(B132,'F3D 1989'!B:B,'F3D 1989'!E:E,200),_xlfn.XLOOKUP(B132,'F3D 1987'!B:B,'F3D 1987'!E:E,200),_xlfn.XLOOKUP(B132,'F3D 1985'!B:B,'F3D 1985'!E:E,200))</f>
        <v>87.15</v>
      </c>
      <c r="E132" s="82">
        <f>_xlfn.XLOOKUP(F132,AB:AB,AC:AC,0)+_xlfn.XLOOKUP(G132,AB:AB,AC:AC,0)+_xlfn.XLOOKUP(H132,AB:AB,AC:AC,0)+_xlfn.XLOOKUP(I132,AB:AB,AC:AC,0)+_xlfn.XLOOKUP(J132,AB:AB,AC:AC,0)+_xlfn.XLOOKUP(K132,AB:AB,AC:AC,0)+_xlfn.XLOOKUP(L132,AB:AB,AC:AC,0)+_xlfn.XLOOKUP(M132,AB:AB,AC:AC,0)+_xlfn.XLOOKUP(N132,AB:AB,AC:AC,0)+_xlfn.XLOOKUP(O132,AB:AB,AC:AC,0)+_xlfn.XLOOKUP(P132,AB:AB,AC:AC,0)+_xlfn.XLOOKUP(Q132,AB:AB,AC:AC,0)+_xlfn.XLOOKUP(R132,AB:AB,AC:AC,0)+_xlfn.XLOOKUP(S132,AB:AB,AC:AC,0)+_xlfn.XLOOKUP(T132,AB:AB,AC:AC,0)+_xlfn.XLOOKUP(U132,AB:AB,AC:AC,0)+_xlfn.XLOOKUP(V132,AB:AB,AC:AC,0)+_xlfn.XLOOKUP(W132,AB:AB,AC:AC,0)+_xlfn.XLOOKUP(X132,AB:AB,AC:AC,0)+_xlfn.XLOOKUP(Y132,AB:AB,AC:AC,0)+_xlfn.XLOOKUP(Z132,AB:AB,AC:AC,0)</f>
        <v>16.455686486281138</v>
      </c>
      <c r="F132" s="46" t="str">
        <f>_xlfn.XLOOKUP(B132,'F3D 2025'!$B$3:$B$60,'F3D 2025'!$A$3:$A$60,"-")</f>
        <v>-</v>
      </c>
      <c r="G132" s="49" t="str">
        <f>_xlfn.XLOOKUP(B132,'F3D 2023'!$B$3:$B$60,'F3D 2023'!$A$3:$A$60,"-")</f>
        <v>-</v>
      </c>
      <c r="H132" s="49" t="str">
        <f>_xlfn.XLOOKUP(B132,'F3D 2022'!$B$3:$B$60,'F3D 2022'!$A$3:$A$60,"-")</f>
        <v>-</v>
      </c>
      <c r="I132" s="49" t="str">
        <f>_xlfn.XLOOKUP(B132,'F3D 2019'!$B$3:$B$60,'F3D 2019'!$A$3:$A$60,"-")</f>
        <v>-</v>
      </c>
      <c r="J132" s="49" t="str">
        <f>_xlfn.XLOOKUP(B132,'F3D 2017'!$B$3:$B$60,'F3D 2017'!$A$3:$A$60,"-")</f>
        <v>-</v>
      </c>
      <c r="K132" s="49" t="str">
        <f>_xlfn.XLOOKUP(B132,'F3D 2015'!$B$3:$B$60,'F3D 2015'!$A$3:$A$60,"-")</f>
        <v>-</v>
      </c>
      <c r="L132" s="49" t="str">
        <f>_xlfn.XLOOKUP(B132,'F3D 2013'!$B$3:$B$60,'F3D 2013'!$A$3:$A$60,"-")</f>
        <v>-</v>
      </c>
      <c r="M132" s="49" t="str">
        <f>_xlfn.XLOOKUP(B132,'F3D 2011'!$B$3:$B$60,'F3D 2011'!$A$3:$A$60,"-")</f>
        <v>-</v>
      </c>
      <c r="N132" s="49" t="str">
        <f>_xlfn.XLOOKUP(B132,'F3D 2009'!$B$3:$B$60,'F3D 2009'!$A$3:$A$60,"-")</f>
        <v>-</v>
      </c>
      <c r="O132" s="49" t="str">
        <f>_xlfn.XLOOKUP(B132,'F3D 2007'!$B$3:$B$60,'F3D 2007'!$A$3:$A$60,"-")</f>
        <v>-</v>
      </c>
      <c r="P132" s="49" t="str">
        <f>_xlfn.XLOOKUP(B132,'F3D 2005'!$B$3:$B$60,'F3D 2005'!$A$3:$A$60,"-")</f>
        <v>-</v>
      </c>
      <c r="Q132" s="49" t="str">
        <f>_xlfn.XLOOKUP(B132,'F3D 2003'!$B$3:$B$60,'F3D 2003'!$A$3:$A$60,"-")</f>
        <v>-</v>
      </c>
      <c r="R132" s="49" t="str">
        <f>_xlfn.XLOOKUP(B132,'F3D 2001'!$B$3:$B$60,'F3D 2001'!$A$3:$A$60,"-")</f>
        <v>-</v>
      </c>
      <c r="S132" s="49" t="str">
        <f>_xlfn.XLOOKUP(B132,'F3D 1999'!$B$3:$B$60,'F3D 1999'!$A$3:$A$60,"-")</f>
        <v>-</v>
      </c>
      <c r="T132" s="49" t="str">
        <f>_xlfn.XLOOKUP(B132,'F3D 1997'!$B$3:$B$56,'F3D 1997'!$A$3:$A$56,"-")</f>
        <v>-</v>
      </c>
      <c r="U132" s="49" t="str">
        <f>_xlfn.XLOOKUP(B132,'F3D 1995'!$B$3:$B$60,'F3D 1995'!$A$3:$A$60,"-")</f>
        <v>-</v>
      </c>
      <c r="V132" s="49" t="str">
        <f>_xlfn.XLOOKUP(B132,'F3D 1993'!$B$3:$B$60,'F3D 1993'!$A$3:$A$60,"-")</f>
        <v>-</v>
      </c>
      <c r="W132" s="49" t="str">
        <f>_xlfn.XLOOKUP(B132,'F3D 1991'!$B$3:$B$60,'F3D 1991'!$A$3:$A$60,"-")</f>
        <v>-</v>
      </c>
      <c r="X132" s="49" t="str">
        <f>_xlfn.XLOOKUP(B132,'F3D 1989'!$B$3:$B$60,'F3D 1989'!$A$3:$A$60,"-")</f>
        <v>-</v>
      </c>
      <c r="Y132" s="49" t="str">
        <f>_xlfn.XLOOKUP(B132,'F3D 1987'!$B$3:$B$60,'F3D 1987'!$A$3:$A$60,"-")</f>
        <v>-</v>
      </c>
      <c r="Z132" s="50">
        <f>_xlfn.XLOOKUP(B132,'F3D 1985'!$B$3:$B$60,'F3D 1985'!$A$3:$A$60,"-")</f>
        <v>14</v>
      </c>
    </row>
    <row r="133" spans="1:26" x14ac:dyDescent="0.3">
      <c r="A133" s="40">
        <f>A132+1</f>
        <v>131</v>
      </c>
      <c r="B133" s="41" t="s">
        <v>234</v>
      </c>
      <c r="C133" s="42" t="s">
        <v>33</v>
      </c>
      <c r="D133" s="85">
        <f>MIN(_xlfn.XLOOKUP(B133,'F3D 2025'!B:B,'F3D 2025'!E:E,200),_xlfn.XLOOKUP(B133,'F3D 2023'!B:B,'F3D 2023'!E:E,200),_xlfn.XLOOKUP(B133,'F3D 2022'!B:B,'F3D 2022'!E:E,200),_xlfn.XLOOKUP(B133,'F3D 2019'!B:B,'F3D 2019'!E:E,200),_xlfn.XLOOKUP(B133,'F3D 2017'!B:B,'F3D 2017'!E:E,200),_xlfn.XLOOKUP(B133,'F3D 2015'!B:B,'F3D 2015'!E:E,200),_xlfn.XLOOKUP(B133,'F3D 2013'!B:B,'F3D 2013'!E:E,200),_xlfn.XLOOKUP(B133,'F3D 2011'!B:B,'F3D 2011'!E:E,200),_xlfn.XLOOKUP(B133,'F3D 2009'!B:B,'F3D 2009'!E:E,200),_xlfn.XLOOKUP(B133,'F3D 2007'!B:B,'F3D 2007'!E:E,200),_xlfn.XLOOKUP(B133,'F3D 2005'!B:B,'F3D 2005'!E:E,200),_xlfn.XLOOKUP(B133,'F3D 2003'!B:B,'F3D 2003'!E:E,200),_xlfn.XLOOKUP(B133,'F3D 2001'!B:B,'F3D 2001'!E:E,200),_xlfn.XLOOKUP(B133,'F3D 1999'!B:B,'F3D 1999'!E:E,200),_xlfn.XLOOKUP(B133,'F3D 1997'!B:B,'F3D 1997'!E:E,200),_xlfn.XLOOKUP(B133,'F3D 1995'!B:B,'F3D 1995'!E:E,200),_xlfn.XLOOKUP(B133,'F3D 1993'!B:B,'F3D 1993'!E:E,200),_xlfn.XLOOKUP(B133,'F3D 1991'!B:B,'F3D 1991'!E:E,200),_xlfn.XLOOKUP(B133,'F3D 1989'!B:B,'F3D 1989'!E:E,200),_xlfn.XLOOKUP(B133,'F3D 1987'!B:B,'F3D 1987'!E:E,200),_xlfn.XLOOKUP(B133,'F3D 1985'!B:B,'F3D 1985'!E:E,200))</f>
        <v>61.9</v>
      </c>
      <c r="E133" s="82">
        <f>_xlfn.XLOOKUP(F133,AB:AB,AC:AC,0)+_xlfn.XLOOKUP(G133,AB:AB,AC:AC,0)+_xlfn.XLOOKUP(H133,AB:AB,AC:AC,0)+_xlfn.XLOOKUP(I133,AB:AB,AC:AC,0)+_xlfn.XLOOKUP(J133,AB:AB,AC:AC,0)+_xlfn.XLOOKUP(K133,AB:AB,AC:AC,0)+_xlfn.XLOOKUP(L133,AB:AB,AC:AC,0)+_xlfn.XLOOKUP(M133,AB:AB,AC:AC,0)+_xlfn.XLOOKUP(N133,AB:AB,AC:AC,0)+_xlfn.XLOOKUP(O133,AB:AB,AC:AC,0)+_xlfn.XLOOKUP(P133,AB:AB,AC:AC,0)+_xlfn.XLOOKUP(Q133,AB:AB,AC:AC,0)+_xlfn.XLOOKUP(R133,AB:AB,AC:AC,0)+_xlfn.XLOOKUP(S133,AB:AB,AC:AC,0)+_xlfn.XLOOKUP(T133,AB:AB,AC:AC,0)+_xlfn.XLOOKUP(U133,AB:AB,AC:AC,0)+_xlfn.XLOOKUP(V133,AB:AB,AC:AC,0)+_xlfn.XLOOKUP(W133,AB:AB,AC:AC,0)+_xlfn.XLOOKUP(X133,AB:AB,AC:AC,0)+_xlfn.XLOOKUP(Y133,AB:AB,AC:AC,0)+_xlfn.XLOOKUP(Z133,AB:AB,AC:AC,0)</f>
        <v>15.976449797400988</v>
      </c>
      <c r="F133" s="46" t="str">
        <f>_xlfn.XLOOKUP(B133,'F3D 2025'!$B$3:$B$60,'F3D 2025'!$A$3:$A$60,"-")</f>
        <v>-</v>
      </c>
      <c r="G133" s="49" t="str">
        <f>_xlfn.XLOOKUP(B133,'F3D 2023'!$B$3:$B$60,'F3D 2023'!$A$3:$A$60,"-")</f>
        <v>-</v>
      </c>
      <c r="H133" s="49" t="str">
        <f>_xlfn.XLOOKUP(B133,'F3D 2022'!$B$3:$B$60,'F3D 2022'!$A$3:$A$60,"-")</f>
        <v>-</v>
      </c>
      <c r="I133" s="49" t="str">
        <f>_xlfn.XLOOKUP(B133,'F3D 2019'!$B$3:$B$60,'F3D 2019'!$A$3:$A$60,"-")</f>
        <v>-</v>
      </c>
      <c r="J133" s="49" t="str">
        <f>_xlfn.XLOOKUP(B133,'F3D 2017'!$B$3:$B$60,'F3D 2017'!$A$3:$A$60,"-")</f>
        <v>-</v>
      </c>
      <c r="K133" s="49" t="str">
        <f>_xlfn.XLOOKUP(B133,'F3D 2015'!$B$3:$B$60,'F3D 2015'!$A$3:$A$60,"-")</f>
        <v>-</v>
      </c>
      <c r="L133" s="49" t="str">
        <f>_xlfn.XLOOKUP(B133,'F3D 2013'!$B$3:$B$60,'F3D 2013'!$A$3:$A$60,"-")</f>
        <v>-</v>
      </c>
      <c r="M133" s="49" t="str">
        <f>_xlfn.XLOOKUP(B133,'F3D 2011'!$B$3:$B$60,'F3D 2011'!$A$3:$A$60,"-")</f>
        <v>-</v>
      </c>
      <c r="N133" s="49" t="str">
        <f>_xlfn.XLOOKUP(B133,'F3D 2009'!$B$3:$B$60,'F3D 2009'!$A$3:$A$60,"-")</f>
        <v>-</v>
      </c>
      <c r="O133" s="49" t="str">
        <f>_xlfn.XLOOKUP(B133,'F3D 2007'!$B$3:$B$60,'F3D 2007'!$A$3:$A$60,"-")</f>
        <v>-</v>
      </c>
      <c r="P133" s="49" t="str">
        <f>_xlfn.XLOOKUP(B133,'F3D 2005'!$B$3:$B$60,'F3D 2005'!$A$3:$A$60,"-")</f>
        <v>-</v>
      </c>
      <c r="Q133" s="49">
        <f>_xlfn.XLOOKUP(B133,'F3D 2003'!$B$3:$B$60,'F3D 2003'!$A$3:$A$60,"-")</f>
        <v>15</v>
      </c>
      <c r="R133" s="49">
        <f>_xlfn.XLOOKUP(B133,'F3D 2001'!$B$3:$B$60,'F3D 2001'!$A$3:$A$60,"-")</f>
        <v>37</v>
      </c>
      <c r="S133" s="49" t="str">
        <f>_xlfn.XLOOKUP(B133,'F3D 1999'!$B$3:$B$60,'F3D 1999'!$A$3:$A$60,"-")</f>
        <v>-</v>
      </c>
      <c r="T133" s="49" t="str">
        <f>_xlfn.XLOOKUP(B133,'F3D 1997'!$B$3:$B$56,'F3D 1997'!$A$3:$A$56,"-")</f>
        <v>-</v>
      </c>
      <c r="U133" s="49" t="str">
        <f>_xlfn.XLOOKUP(B133,'F3D 1995'!$B$3:$B$60,'F3D 1995'!$A$3:$A$60,"-")</f>
        <v>-</v>
      </c>
      <c r="V133" s="49" t="str">
        <f>_xlfn.XLOOKUP(B133,'F3D 1993'!$B$3:$B$60,'F3D 1993'!$A$3:$A$60,"-")</f>
        <v>-</v>
      </c>
      <c r="W133" s="49" t="str">
        <f>_xlfn.XLOOKUP(B133,'F3D 1991'!$B$3:$B$60,'F3D 1991'!$A$3:$A$60,"-")</f>
        <v>-</v>
      </c>
      <c r="X133" s="49" t="str">
        <f>_xlfn.XLOOKUP(B133,'F3D 1989'!$B$3:$B$60,'F3D 1989'!$A$3:$A$60,"-")</f>
        <v>-</v>
      </c>
      <c r="Y133" s="49" t="str">
        <f>_xlfn.XLOOKUP(B133,'F3D 1987'!$B$3:$B$60,'F3D 1987'!$A$3:$A$60,"-")</f>
        <v>-</v>
      </c>
      <c r="Z133" s="50" t="str">
        <f>_xlfn.XLOOKUP(B133,'F3D 1985'!$B$3:$B$60,'F3D 1985'!$A$3:$A$60,"-")</f>
        <v>-</v>
      </c>
    </row>
    <row r="134" spans="1:26" x14ac:dyDescent="0.3">
      <c r="A134" s="40">
        <f>A133+1</f>
        <v>132</v>
      </c>
      <c r="B134" s="41" t="s">
        <v>176</v>
      </c>
      <c r="C134" s="42" t="s">
        <v>165</v>
      </c>
      <c r="D134" s="85">
        <f>MIN(_xlfn.XLOOKUP(B134,'F3D 2025'!B:B,'F3D 2025'!E:E,200),_xlfn.XLOOKUP(B134,'F3D 2023'!B:B,'F3D 2023'!E:E,200),_xlfn.XLOOKUP(B134,'F3D 2022'!B:B,'F3D 2022'!E:E,200),_xlfn.XLOOKUP(B134,'F3D 2019'!B:B,'F3D 2019'!E:E,200),_xlfn.XLOOKUP(B134,'F3D 2017'!B:B,'F3D 2017'!E:E,200),_xlfn.XLOOKUP(B134,'F3D 2015'!B:B,'F3D 2015'!E:E,200),_xlfn.XLOOKUP(B134,'F3D 2013'!B:B,'F3D 2013'!E:E,200),_xlfn.XLOOKUP(B134,'F3D 2011'!B:B,'F3D 2011'!E:E,200),_xlfn.XLOOKUP(B134,'F3D 2009'!B:B,'F3D 2009'!E:E,200),_xlfn.XLOOKUP(B134,'F3D 2007'!B:B,'F3D 2007'!E:E,200),_xlfn.XLOOKUP(B134,'F3D 2005'!B:B,'F3D 2005'!E:E,200),_xlfn.XLOOKUP(B134,'F3D 2003'!B:B,'F3D 2003'!E:E,200),_xlfn.XLOOKUP(B134,'F3D 2001'!B:B,'F3D 2001'!E:E,200),_xlfn.XLOOKUP(B134,'F3D 1999'!B:B,'F3D 1999'!E:E,200),_xlfn.XLOOKUP(B134,'F3D 1997'!B:B,'F3D 1997'!E:E,200),_xlfn.XLOOKUP(B134,'F3D 1995'!B:B,'F3D 1995'!E:E,200),_xlfn.XLOOKUP(B134,'F3D 1993'!B:B,'F3D 1993'!E:E,200),_xlfn.XLOOKUP(B134,'F3D 1991'!B:B,'F3D 1991'!E:E,200),_xlfn.XLOOKUP(B134,'F3D 1989'!B:B,'F3D 1989'!E:E,200),_xlfn.XLOOKUP(B134,'F3D 1987'!B:B,'F3D 1987'!E:E,200),_xlfn.XLOOKUP(B134,'F3D 1985'!B:B,'F3D 1985'!E:E,200))</f>
        <v>60.69</v>
      </c>
      <c r="E134" s="82">
        <f>_xlfn.XLOOKUP(F134,AB:AB,AC:AC,0)+_xlfn.XLOOKUP(G134,AB:AB,AC:AC,0)+_xlfn.XLOOKUP(H134,AB:AB,AC:AC,0)+_xlfn.XLOOKUP(I134,AB:AB,AC:AC,0)+_xlfn.XLOOKUP(J134,AB:AB,AC:AC,0)+_xlfn.XLOOKUP(K134,AB:AB,AC:AC,0)+_xlfn.XLOOKUP(L134,AB:AB,AC:AC,0)+_xlfn.XLOOKUP(M134,AB:AB,AC:AC,0)+_xlfn.XLOOKUP(N134,AB:AB,AC:AC,0)+_xlfn.XLOOKUP(O134,AB:AB,AC:AC,0)+_xlfn.XLOOKUP(P134,AB:AB,AC:AC,0)+_xlfn.XLOOKUP(Q134,AB:AB,AC:AC,0)+_xlfn.XLOOKUP(R134,AB:AB,AC:AC,0)+_xlfn.XLOOKUP(S134,AB:AB,AC:AC,0)+_xlfn.XLOOKUP(T134,AB:AB,AC:AC,0)+_xlfn.XLOOKUP(U134,AB:AB,AC:AC,0)+_xlfn.XLOOKUP(V134,AB:AB,AC:AC,0)+_xlfn.XLOOKUP(W134,AB:AB,AC:AC,0)+_xlfn.XLOOKUP(X134,AB:AB,AC:AC,0)+_xlfn.XLOOKUP(Y134,AB:AB,AC:AC,0)+_xlfn.XLOOKUP(Z134,AB:AB,AC:AC,0)</f>
        <v>15.685064323620251</v>
      </c>
      <c r="F134" s="46" t="str">
        <f>_xlfn.XLOOKUP(B134,'F3D 2025'!$B$3:$B$60,'F3D 2025'!$A$3:$A$60,"-")</f>
        <v>-</v>
      </c>
      <c r="G134" s="49" t="str">
        <f>_xlfn.XLOOKUP(B134,'F3D 2023'!$B$3:$B$60,'F3D 2023'!$A$3:$A$60,"-")</f>
        <v>-</v>
      </c>
      <c r="H134" s="49" t="str">
        <f>_xlfn.XLOOKUP(B134,'F3D 2022'!$B$3:$B$60,'F3D 2022'!$A$3:$A$60,"-")</f>
        <v>-</v>
      </c>
      <c r="I134" s="49" t="str">
        <f>_xlfn.XLOOKUP(B134,'F3D 2019'!$B$3:$B$60,'F3D 2019'!$A$3:$A$60,"-")</f>
        <v>-</v>
      </c>
      <c r="J134" s="49" t="str">
        <f>_xlfn.XLOOKUP(B134,'F3D 2017'!$B$3:$B$60,'F3D 2017'!$A$3:$A$60,"-")</f>
        <v>-</v>
      </c>
      <c r="K134" s="49">
        <f>_xlfn.XLOOKUP(B134,'F3D 2015'!$B$3:$B$60,'F3D 2015'!$A$3:$A$60,"-")</f>
        <v>50</v>
      </c>
      <c r="L134" s="49">
        <f>_xlfn.XLOOKUP(B134,'F3D 2013'!$B$3:$B$60,'F3D 2013'!$A$3:$A$60,"-")</f>
        <v>34</v>
      </c>
      <c r="M134" s="49" t="str">
        <f>_xlfn.XLOOKUP(B134,'F3D 2011'!$B$3:$B$60,'F3D 2011'!$A$3:$A$60,"-")</f>
        <v>-</v>
      </c>
      <c r="N134" s="49">
        <f>_xlfn.XLOOKUP(B134,'F3D 2009'!$B$3:$B$60,'F3D 2009'!$A$3:$A$60,"-")</f>
        <v>51</v>
      </c>
      <c r="O134" s="49" t="str">
        <f>_xlfn.XLOOKUP(B134,'F3D 2007'!$B$3:$B$60,'F3D 2007'!$A$3:$A$60,"-")</f>
        <v>-</v>
      </c>
      <c r="P134" s="49">
        <f>_xlfn.XLOOKUP(B134,'F3D 2005'!$B$3:$B$60,'F3D 2005'!$A$3:$A$60,"-")</f>
        <v>25</v>
      </c>
      <c r="Q134" s="49">
        <f>_xlfn.XLOOKUP(B134,'F3D 2003'!$B$3:$B$60,'F3D 2003'!$A$3:$A$60,"-")</f>
        <v>38</v>
      </c>
      <c r="R134" s="49">
        <f>_xlfn.XLOOKUP(B134,'F3D 2001'!$B$3:$B$60,'F3D 2001'!$A$3:$A$60,"-")</f>
        <v>24</v>
      </c>
      <c r="S134" s="49">
        <f>_xlfn.XLOOKUP(B134,'F3D 1999'!$B$3:$B$60,'F3D 1999'!$A$3:$A$60,"-")</f>
        <v>44</v>
      </c>
      <c r="T134" s="49" t="str">
        <f>_xlfn.XLOOKUP(B134,'F3D 1997'!$B$3:$B$56,'F3D 1997'!$A$3:$A$56,"-")</f>
        <v>-</v>
      </c>
      <c r="U134" s="49" t="str">
        <f>_xlfn.XLOOKUP(B134,'F3D 1995'!$B$3:$B$60,'F3D 1995'!$A$3:$A$60,"-")</f>
        <v>-</v>
      </c>
      <c r="V134" s="49" t="str">
        <f>_xlfn.XLOOKUP(B134,'F3D 1993'!$B$3:$B$60,'F3D 1993'!$A$3:$A$60,"-")</f>
        <v>-</v>
      </c>
      <c r="W134" s="49" t="str">
        <f>_xlfn.XLOOKUP(B134,'F3D 1991'!$B$3:$B$60,'F3D 1991'!$A$3:$A$60,"-")</f>
        <v>-</v>
      </c>
      <c r="X134" s="49" t="str">
        <f>_xlfn.XLOOKUP(B134,'F3D 1989'!$B$3:$B$60,'F3D 1989'!$A$3:$A$60,"-")</f>
        <v>-</v>
      </c>
      <c r="Y134" s="49" t="str">
        <f>_xlfn.XLOOKUP(B134,'F3D 1987'!$B$3:$B$60,'F3D 1987'!$A$3:$A$60,"-")</f>
        <v>-</v>
      </c>
      <c r="Z134" s="50" t="str">
        <f>_xlfn.XLOOKUP(B134,'F3D 1985'!$B$3:$B$60,'F3D 1985'!$A$3:$A$60,"-")</f>
        <v>-</v>
      </c>
    </row>
    <row r="135" spans="1:26" x14ac:dyDescent="0.3">
      <c r="A135" s="40">
        <f>A134+1</f>
        <v>133</v>
      </c>
      <c r="B135" s="41" t="s">
        <v>195</v>
      </c>
      <c r="C135" s="42" t="s">
        <v>33</v>
      </c>
      <c r="D135" s="85">
        <f>MIN(_xlfn.XLOOKUP(B135,'F3D 2025'!B:B,'F3D 2025'!E:E,200),_xlfn.XLOOKUP(B135,'F3D 2023'!B:B,'F3D 2023'!E:E,200),_xlfn.XLOOKUP(B135,'F3D 2022'!B:B,'F3D 2022'!E:E,200),_xlfn.XLOOKUP(B135,'F3D 2019'!B:B,'F3D 2019'!E:E,200),_xlfn.XLOOKUP(B135,'F3D 2017'!B:B,'F3D 2017'!E:E,200),_xlfn.XLOOKUP(B135,'F3D 2015'!B:B,'F3D 2015'!E:E,200),_xlfn.XLOOKUP(B135,'F3D 2013'!B:B,'F3D 2013'!E:E,200),_xlfn.XLOOKUP(B135,'F3D 2011'!B:B,'F3D 2011'!E:E,200),_xlfn.XLOOKUP(B135,'F3D 2009'!B:B,'F3D 2009'!E:E,200),_xlfn.XLOOKUP(B135,'F3D 2007'!B:B,'F3D 2007'!E:E,200),_xlfn.XLOOKUP(B135,'F3D 2005'!B:B,'F3D 2005'!E:E,200),_xlfn.XLOOKUP(B135,'F3D 2003'!B:B,'F3D 2003'!E:E,200),_xlfn.XLOOKUP(B135,'F3D 2001'!B:B,'F3D 2001'!E:E,200),_xlfn.XLOOKUP(B135,'F3D 1999'!B:B,'F3D 1999'!E:E,200),_xlfn.XLOOKUP(B135,'F3D 1997'!B:B,'F3D 1997'!E:E,200),_xlfn.XLOOKUP(B135,'F3D 1995'!B:B,'F3D 1995'!E:E,200),_xlfn.XLOOKUP(B135,'F3D 1993'!B:B,'F3D 1993'!E:E,200),_xlfn.XLOOKUP(B135,'F3D 1991'!B:B,'F3D 1991'!E:E,200),_xlfn.XLOOKUP(B135,'F3D 1989'!B:B,'F3D 1989'!E:E,200),_xlfn.XLOOKUP(B135,'F3D 1987'!B:B,'F3D 1987'!E:E,200),_xlfn.XLOOKUP(B135,'F3D 1985'!B:B,'F3D 1985'!E:E,200))</f>
        <v>63.5</v>
      </c>
      <c r="E135" s="82">
        <f>_xlfn.XLOOKUP(F135,AB:AB,AC:AC,0)+_xlfn.XLOOKUP(G135,AB:AB,AC:AC,0)+_xlfn.XLOOKUP(H135,AB:AB,AC:AC,0)+_xlfn.XLOOKUP(I135,AB:AB,AC:AC,0)+_xlfn.XLOOKUP(J135,AB:AB,AC:AC,0)+_xlfn.XLOOKUP(K135,AB:AB,AC:AC,0)+_xlfn.XLOOKUP(L135,AB:AB,AC:AC,0)+_xlfn.XLOOKUP(M135,AB:AB,AC:AC,0)+_xlfn.XLOOKUP(N135,AB:AB,AC:AC,0)+_xlfn.XLOOKUP(O135,AB:AB,AC:AC,0)+_xlfn.XLOOKUP(P135,AB:AB,AC:AC,0)+_xlfn.XLOOKUP(Q135,AB:AB,AC:AC,0)+_xlfn.XLOOKUP(R135,AB:AB,AC:AC,0)+_xlfn.XLOOKUP(S135,AB:AB,AC:AC,0)+_xlfn.XLOOKUP(T135,AB:AB,AC:AC,0)+_xlfn.XLOOKUP(U135,AB:AB,AC:AC,0)+_xlfn.XLOOKUP(V135,AB:AB,AC:AC,0)+_xlfn.XLOOKUP(W135,AB:AB,AC:AC,0)+_xlfn.XLOOKUP(X135,AB:AB,AC:AC,0)+_xlfn.XLOOKUP(Y135,AB:AB,AC:AC,0)+_xlfn.XLOOKUP(Z135,AB:AB,AC:AC,0)</f>
        <v>14.422724684397858</v>
      </c>
      <c r="F135" s="46" t="str">
        <f>_xlfn.XLOOKUP(B135,'F3D 2025'!$B$3:$B$60,'F3D 2025'!$A$3:$A$60,"-")</f>
        <v>-</v>
      </c>
      <c r="G135" s="49" t="str">
        <f>_xlfn.XLOOKUP(B135,'F3D 2023'!$B$3:$B$60,'F3D 2023'!$A$3:$A$60,"-")</f>
        <v>-</v>
      </c>
      <c r="H135" s="49" t="str">
        <f>_xlfn.XLOOKUP(B135,'F3D 2022'!$B$3:$B$60,'F3D 2022'!$A$3:$A$60,"-")</f>
        <v>-</v>
      </c>
      <c r="I135" s="49" t="str">
        <f>_xlfn.XLOOKUP(B135,'F3D 2019'!$B$3:$B$60,'F3D 2019'!$A$3:$A$60,"-")</f>
        <v>-</v>
      </c>
      <c r="J135" s="49" t="str">
        <f>_xlfn.XLOOKUP(B135,'F3D 2017'!$B$3:$B$60,'F3D 2017'!$A$3:$A$60,"-")</f>
        <v>-</v>
      </c>
      <c r="K135" s="49" t="str">
        <f>_xlfn.XLOOKUP(B135,'F3D 2015'!$B$3:$B$60,'F3D 2015'!$A$3:$A$60,"-")</f>
        <v>-</v>
      </c>
      <c r="L135" s="49">
        <f>_xlfn.XLOOKUP(B135,'F3D 2013'!$B$3:$B$60,'F3D 2013'!$A$3:$A$60,"-")</f>
        <v>36</v>
      </c>
      <c r="M135" s="49">
        <f>_xlfn.XLOOKUP(B135,'F3D 2011'!$B$3:$B$60,'F3D 2011'!$A$3:$A$60,"-")</f>
        <v>25</v>
      </c>
      <c r="N135" s="49">
        <f>_xlfn.XLOOKUP(B135,'F3D 2009'!$B$3:$B$60,'F3D 2009'!$A$3:$A$60,"-")</f>
        <v>47</v>
      </c>
      <c r="O135" s="49">
        <f>_xlfn.XLOOKUP(B135,'F3D 2007'!$B$3:$B$60,'F3D 2007'!$A$3:$A$60,"-")</f>
        <v>36</v>
      </c>
      <c r="P135" s="49" t="str">
        <f>_xlfn.XLOOKUP(B135,'F3D 2005'!$B$3:$B$60,'F3D 2005'!$A$3:$A$60,"-")</f>
        <v>-</v>
      </c>
      <c r="Q135" s="49">
        <f>_xlfn.XLOOKUP(B135,'F3D 2003'!$B$3:$B$60,'F3D 2003'!$A$3:$A$60,"-")</f>
        <v>32</v>
      </c>
      <c r="R135" s="49">
        <f>_xlfn.XLOOKUP(B135,'F3D 2001'!$B$3:$B$60,'F3D 2001'!$A$3:$A$60,"-")</f>
        <v>40</v>
      </c>
      <c r="S135" s="49">
        <f>_xlfn.XLOOKUP(B135,'F3D 1999'!$B$3:$B$60,'F3D 1999'!$A$3:$A$60,"-")</f>
        <v>32</v>
      </c>
      <c r="T135" s="49" t="str">
        <f>_xlfn.XLOOKUP(B135,'F3D 1997'!$B$3:$B$56,'F3D 1997'!$A$3:$A$56,"-")</f>
        <v>-</v>
      </c>
      <c r="U135" s="49" t="str">
        <f>_xlfn.XLOOKUP(B135,'F3D 1995'!$B$3:$B$60,'F3D 1995'!$A$3:$A$60,"-")</f>
        <v>-</v>
      </c>
      <c r="V135" s="49" t="str">
        <f>_xlfn.XLOOKUP(B135,'F3D 1993'!$B$3:$B$60,'F3D 1993'!$A$3:$A$60,"-")</f>
        <v>-</v>
      </c>
      <c r="W135" s="49" t="str">
        <f>_xlfn.XLOOKUP(B135,'F3D 1991'!$B$3:$B$60,'F3D 1991'!$A$3:$A$60,"-")</f>
        <v>-</v>
      </c>
      <c r="X135" s="49" t="str">
        <f>_xlfn.XLOOKUP(B135,'F3D 1989'!$B$3:$B$60,'F3D 1989'!$A$3:$A$60,"-")</f>
        <v>-</v>
      </c>
      <c r="Y135" s="49" t="str">
        <f>_xlfn.XLOOKUP(B135,'F3D 1987'!$B$3:$B$60,'F3D 1987'!$A$3:$A$60,"-")</f>
        <v>-</v>
      </c>
      <c r="Z135" s="50" t="str">
        <f>_xlfn.XLOOKUP(B135,'F3D 1985'!$B$3:$B$60,'F3D 1985'!$A$3:$A$60,"-")</f>
        <v>-</v>
      </c>
    </row>
    <row r="136" spans="1:26" x14ac:dyDescent="0.3">
      <c r="A136" s="40">
        <f>A135+1</f>
        <v>134</v>
      </c>
      <c r="B136" s="41" t="s">
        <v>75</v>
      </c>
      <c r="C136" s="42" t="s">
        <v>11</v>
      </c>
      <c r="D136" s="85">
        <f>MIN(_xlfn.XLOOKUP(B136,'F3D 2025'!B:B,'F3D 2025'!E:E,200),_xlfn.XLOOKUP(B136,'F3D 2023'!B:B,'F3D 2023'!E:E,200),_xlfn.XLOOKUP(B136,'F3D 2022'!B:B,'F3D 2022'!E:E,200),_xlfn.XLOOKUP(B136,'F3D 2019'!B:B,'F3D 2019'!E:E,200),_xlfn.XLOOKUP(B136,'F3D 2017'!B:B,'F3D 2017'!E:E,200),_xlfn.XLOOKUP(B136,'F3D 2015'!B:B,'F3D 2015'!E:E,200),_xlfn.XLOOKUP(B136,'F3D 2013'!B:B,'F3D 2013'!E:E,200),_xlfn.XLOOKUP(B136,'F3D 2011'!B:B,'F3D 2011'!E:E,200),_xlfn.XLOOKUP(B136,'F3D 2009'!B:B,'F3D 2009'!E:E,200),_xlfn.XLOOKUP(B136,'F3D 2007'!B:B,'F3D 2007'!E:E,200),_xlfn.XLOOKUP(B136,'F3D 2005'!B:B,'F3D 2005'!E:E,200),_xlfn.XLOOKUP(B136,'F3D 2003'!B:B,'F3D 2003'!E:E,200),_xlfn.XLOOKUP(B136,'F3D 2001'!B:B,'F3D 2001'!E:E,200),_xlfn.XLOOKUP(B136,'F3D 1999'!B:B,'F3D 1999'!E:E,200),_xlfn.XLOOKUP(B136,'F3D 1997'!B:B,'F3D 1997'!E:E,200),_xlfn.XLOOKUP(B136,'F3D 1995'!B:B,'F3D 1995'!E:E,200),_xlfn.XLOOKUP(B136,'F3D 1993'!B:B,'F3D 1993'!E:E,200),_xlfn.XLOOKUP(B136,'F3D 1991'!B:B,'F3D 1991'!E:E,200),_xlfn.XLOOKUP(B136,'F3D 1989'!B:B,'F3D 1989'!E:E,200),_xlfn.XLOOKUP(B136,'F3D 1987'!B:B,'F3D 1987'!E:E,200),_xlfn.XLOOKUP(B136,'F3D 1985'!B:B,'F3D 1985'!E:E,200))</f>
        <v>60.91</v>
      </c>
      <c r="E136" s="82">
        <f>_xlfn.XLOOKUP(F136,AB:AB,AC:AC,0)+_xlfn.XLOOKUP(G136,AB:AB,AC:AC,0)+_xlfn.XLOOKUP(H136,AB:AB,AC:AC,0)+_xlfn.XLOOKUP(I136,AB:AB,AC:AC,0)+_xlfn.XLOOKUP(J136,AB:AB,AC:AC,0)+_xlfn.XLOOKUP(K136,AB:AB,AC:AC,0)+_xlfn.XLOOKUP(L136,AB:AB,AC:AC,0)+_xlfn.XLOOKUP(M136,AB:AB,AC:AC,0)+_xlfn.XLOOKUP(N136,AB:AB,AC:AC,0)+_xlfn.XLOOKUP(O136,AB:AB,AC:AC,0)+_xlfn.XLOOKUP(P136,AB:AB,AC:AC,0)+_xlfn.XLOOKUP(Q136,AB:AB,AC:AC,0)+_xlfn.XLOOKUP(R136,AB:AB,AC:AC,0)+_xlfn.XLOOKUP(S136,AB:AB,AC:AC,0)+_xlfn.XLOOKUP(T136,AB:AB,AC:AC,0)+_xlfn.XLOOKUP(U136,AB:AB,AC:AC,0)+_xlfn.XLOOKUP(V136,AB:AB,AC:AC,0)+_xlfn.XLOOKUP(W136,AB:AB,AC:AC,0)+_xlfn.XLOOKUP(X136,AB:AB,AC:AC,0)+_xlfn.XLOOKUP(Y136,AB:AB,AC:AC,0)+_xlfn.XLOOKUP(Z136,AB:AB,AC:AC,0)</f>
        <v>14.398193040424658</v>
      </c>
      <c r="F136" s="46" t="str">
        <f>_xlfn.XLOOKUP(B136,'F3D 2025'!$B$3:$B$60,'F3D 2025'!$A$3:$A$60,"-")</f>
        <v>-</v>
      </c>
      <c r="G136" s="49">
        <f>_xlfn.XLOOKUP(B136,'F3D 2023'!$B$3:$B$60,'F3D 2023'!$A$3:$A$60,"-")</f>
        <v>15</v>
      </c>
      <c r="H136" s="49" t="str">
        <f>_xlfn.XLOOKUP(B136,'F3D 2022'!$B$3:$B$60,'F3D 2022'!$A$3:$A$60,"-")</f>
        <v>-</v>
      </c>
      <c r="I136" s="49" t="str">
        <f>_xlfn.XLOOKUP(B136,'F3D 2019'!$B$3:$B$60,'F3D 2019'!$A$3:$A$60,"-")</f>
        <v>-</v>
      </c>
      <c r="J136" s="49" t="str">
        <f>_xlfn.XLOOKUP(B136,'F3D 2017'!$B$3:$B$60,'F3D 2017'!$A$3:$A$60,"-")</f>
        <v>-</v>
      </c>
      <c r="K136" s="49" t="str">
        <f>_xlfn.XLOOKUP(B136,'F3D 2015'!$B$3:$B$60,'F3D 2015'!$A$3:$A$60,"-")</f>
        <v>-</v>
      </c>
      <c r="L136" s="49" t="str">
        <f>_xlfn.XLOOKUP(B136,'F3D 2013'!$B$3:$B$60,'F3D 2013'!$A$3:$A$60,"-")</f>
        <v>-</v>
      </c>
      <c r="M136" s="49" t="str">
        <f>_xlfn.XLOOKUP(B136,'F3D 2011'!$B$3:$B$60,'F3D 2011'!$A$3:$A$60,"-")</f>
        <v>-</v>
      </c>
      <c r="N136" s="49" t="str">
        <f>_xlfn.XLOOKUP(B136,'F3D 2009'!$B$3:$B$60,'F3D 2009'!$A$3:$A$60,"-")</f>
        <v>-</v>
      </c>
      <c r="O136" s="49" t="str">
        <f>_xlfn.XLOOKUP(B136,'F3D 2007'!$B$3:$B$60,'F3D 2007'!$A$3:$A$60,"-")</f>
        <v>-</v>
      </c>
      <c r="P136" s="49" t="str">
        <f>_xlfn.XLOOKUP(B136,'F3D 2005'!$B$3:$B$60,'F3D 2005'!$A$3:$A$60,"-")</f>
        <v>-</v>
      </c>
      <c r="Q136" s="49" t="str">
        <f>_xlfn.XLOOKUP(B136,'F3D 2003'!$B$3:$B$60,'F3D 2003'!$A$3:$A$60,"-")</f>
        <v>-</v>
      </c>
      <c r="R136" s="49" t="str">
        <f>_xlfn.XLOOKUP(B136,'F3D 2001'!$B$3:$B$60,'F3D 2001'!$A$3:$A$60,"-")</f>
        <v>-</v>
      </c>
      <c r="S136" s="49" t="str">
        <f>_xlfn.XLOOKUP(B136,'F3D 1999'!$B$3:$B$60,'F3D 1999'!$A$3:$A$60,"-")</f>
        <v>-</v>
      </c>
      <c r="T136" s="49" t="str">
        <f>_xlfn.XLOOKUP(B136,'F3D 1997'!$B$3:$B$56,'F3D 1997'!$A$3:$A$56,"-")</f>
        <v>-</v>
      </c>
      <c r="U136" s="49" t="str">
        <f>_xlfn.XLOOKUP(B136,'F3D 1995'!$B$3:$B$60,'F3D 1995'!$A$3:$A$60,"-")</f>
        <v>-</v>
      </c>
      <c r="V136" s="49" t="str">
        <f>_xlfn.XLOOKUP(B136,'F3D 1993'!$B$3:$B$60,'F3D 1993'!$A$3:$A$60,"-")</f>
        <v>-</v>
      </c>
      <c r="W136" s="49" t="str">
        <f>_xlfn.XLOOKUP(B136,'F3D 1991'!$B$3:$B$60,'F3D 1991'!$A$3:$A$60,"-")</f>
        <v>-</v>
      </c>
      <c r="X136" s="49" t="str">
        <f>_xlfn.XLOOKUP(B136,'F3D 1989'!$B$3:$B$60,'F3D 1989'!$A$3:$A$60,"-")</f>
        <v>-</v>
      </c>
      <c r="Y136" s="49" t="str">
        <f>_xlfn.XLOOKUP(B136,'F3D 1987'!$B$3:$B$60,'F3D 1987'!$A$3:$A$60,"-")</f>
        <v>-</v>
      </c>
      <c r="Z136" s="50" t="str">
        <f>_xlfn.XLOOKUP(B136,'F3D 1985'!$B$3:$B$60,'F3D 1985'!$A$3:$A$60,"-")</f>
        <v>-</v>
      </c>
    </row>
    <row r="137" spans="1:26" x14ac:dyDescent="0.3">
      <c r="A137" s="40">
        <f>A136+1</f>
        <v>135</v>
      </c>
      <c r="B137" s="41" t="s">
        <v>337</v>
      </c>
      <c r="C137" s="42" t="s">
        <v>30</v>
      </c>
      <c r="D137" s="85">
        <f>MIN(_xlfn.XLOOKUP(B137,'F3D 2025'!B:B,'F3D 2025'!E:E,200),_xlfn.XLOOKUP(B137,'F3D 2023'!B:B,'F3D 2023'!E:E,200),_xlfn.XLOOKUP(B137,'F3D 2022'!B:B,'F3D 2022'!E:E,200),_xlfn.XLOOKUP(B137,'F3D 2019'!B:B,'F3D 2019'!E:E,200),_xlfn.XLOOKUP(B137,'F3D 2017'!B:B,'F3D 2017'!E:E,200),_xlfn.XLOOKUP(B137,'F3D 2015'!B:B,'F3D 2015'!E:E,200),_xlfn.XLOOKUP(B137,'F3D 2013'!B:B,'F3D 2013'!E:E,200),_xlfn.XLOOKUP(B137,'F3D 2011'!B:B,'F3D 2011'!E:E,200),_xlfn.XLOOKUP(B137,'F3D 2009'!B:B,'F3D 2009'!E:E,200),_xlfn.XLOOKUP(B137,'F3D 2007'!B:B,'F3D 2007'!E:E,200),_xlfn.XLOOKUP(B137,'F3D 2005'!B:B,'F3D 2005'!E:E,200),_xlfn.XLOOKUP(B137,'F3D 2003'!B:B,'F3D 2003'!E:E,200),_xlfn.XLOOKUP(B137,'F3D 2001'!B:B,'F3D 2001'!E:E,200),_xlfn.XLOOKUP(B137,'F3D 1999'!B:B,'F3D 1999'!E:E,200),_xlfn.XLOOKUP(B137,'F3D 1997'!B:B,'F3D 1997'!E:E,200),_xlfn.XLOOKUP(B137,'F3D 1995'!B:B,'F3D 1995'!E:E,200),_xlfn.XLOOKUP(B137,'F3D 1993'!B:B,'F3D 1993'!E:E,200),_xlfn.XLOOKUP(B137,'F3D 1991'!B:B,'F3D 1991'!E:E,200),_xlfn.XLOOKUP(B137,'F3D 1989'!B:B,'F3D 1989'!E:E,200),_xlfn.XLOOKUP(B137,'F3D 1987'!B:B,'F3D 1987'!E:E,200),_xlfn.XLOOKUP(B137,'F3D 1985'!B:B,'F3D 1985'!E:E,200))</f>
        <v>94.53</v>
      </c>
      <c r="E137" s="82">
        <f>_xlfn.XLOOKUP(F137,AB:AB,AC:AC,0)+_xlfn.XLOOKUP(G137,AB:AB,AC:AC,0)+_xlfn.XLOOKUP(H137,AB:AB,AC:AC,0)+_xlfn.XLOOKUP(I137,AB:AB,AC:AC,0)+_xlfn.XLOOKUP(J137,AB:AB,AC:AC,0)+_xlfn.XLOOKUP(K137,AB:AB,AC:AC,0)+_xlfn.XLOOKUP(L137,AB:AB,AC:AC,0)+_xlfn.XLOOKUP(M137,AB:AB,AC:AC,0)+_xlfn.XLOOKUP(N137,AB:AB,AC:AC,0)+_xlfn.XLOOKUP(O137,AB:AB,AC:AC,0)+_xlfn.XLOOKUP(P137,AB:AB,AC:AC,0)+_xlfn.XLOOKUP(Q137,AB:AB,AC:AC,0)+_xlfn.XLOOKUP(R137,AB:AB,AC:AC,0)+_xlfn.XLOOKUP(S137,AB:AB,AC:AC,0)+_xlfn.XLOOKUP(T137,AB:AB,AC:AC,0)+_xlfn.XLOOKUP(U137,AB:AB,AC:AC,0)+_xlfn.XLOOKUP(V137,AB:AB,AC:AC,0)+_xlfn.XLOOKUP(W137,AB:AB,AC:AC,0)+_xlfn.XLOOKUP(X137,AB:AB,AC:AC,0)+_xlfn.XLOOKUP(Y137,AB:AB,AC:AC,0)+_xlfn.XLOOKUP(Z137,AB:AB,AC:AC,0)</f>
        <v>14.398193040424658</v>
      </c>
      <c r="F137" s="46" t="str">
        <f>_xlfn.XLOOKUP(B137,'F3D 2025'!$B$3:$B$60,'F3D 2025'!$A$3:$A$60,"-")</f>
        <v>-</v>
      </c>
      <c r="G137" s="49" t="str">
        <f>_xlfn.XLOOKUP(B137,'F3D 2023'!$B$3:$B$60,'F3D 2023'!$A$3:$A$60,"-")</f>
        <v>-</v>
      </c>
      <c r="H137" s="49" t="str">
        <f>_xlfn.XLOOKUP(B137,'F3D 2022'!$B$3:$B$60,'F3D 2022'!$A$3:$A$60,"-")</f>
        <v>-</v>
      </c>
      <c r="I137" s="49" t="str">
        <f>_xlfn.XLOOKUP(B137,'F3D 2019'!$B$3:$B$60,'F3D 2019'!$A$3:$A$60,"-")</f>
        <v>-</v>
      </c>
      <c r="J137" s="49" t="str">
        <f>_xlfn.XLOOKUP(B137,'F3D 2017'!$B$3:$B$60,'F3D 2017'!$A$3:$A$60,"-")</f>
        <v>-</v>
      </c>
      <c r="K137" s="49" t="str">
        <f>_xlfn.XLOOKUP(B137,'F3D 2015'!$B$3:$B$60,'F3D 2015'!$A$3:$A$60,"-")</f>
        <v>-</v>
      </c>
      <c r="L137" s="49" t="str">
        <f>_xlfn.XLOOKUP(B137,'F3D 2013'!$B$3:$B$60,'F3D 2013'!$A$3:$A$60,"-")</f>
        <v>-</v>
      </c>
      <c r="M137" s="49" t="str">
        <f>_xlfn.XLOOKUP(B137,'F3D 2011'!$B$3:$B$60,'F3D 2011'!$A$3:$A$60,"-")</f>
        <v>-</v>
      </c>
      <c r="N137" s="49" t="str">
        <f>_xlfn.XLOOKUP(B137,'F3D 2009'!$B$3:$B$60,'F3D 2009'!$A$3:$A$60,"-")</f>
        <v>-</v>
      </c>
      <c r="O137" s="49" t="str">
        <f>_xlfn.XLOOKUP(B137,'F3D 2007'!$B$3:$B$60,'F3D 2007'!$A$3:$A$60,"-")</f>
        <v>-</v>
      </c>
      <c r="P137" s="49" t="str">
        <f>_xlfn.XLOOKUP(B137,'F3D 2005'!$B$3:$B$60,'F3D 2005'!$A$3:$A$60,"-")</f>
        <v>-</v>
      </c>
      <c r="Q137" s="49" t="str">
        <f>_xlfn.XLOOKUP(B137,'F3D 2003'!$B$3:$B$60,'F3D 2003'!$A$3:$A$60,"-")</f>
        <v>-</v>
      </c>
      <c r="R137" s="49" t="str">
        <f>_xlfn.XLOOKUP(B137,'F3D 2001'!$B$3:$B$60,'F3D 2001'!$A$3:$A$60,"-")</f>
        <v>-</v>
      </c>
      <c r="S137" s="49" t="str">
        <f>_xlfn.XLOOKUP(B137,'F3D 1999'!$B$3:$B$60,'F3D 1999'!$A$3:$A$60,"-")</f>
        <v>-</v>
      </c>
      <c r="T137" s="49" t="str">
        <f>_xlfn.XLOOKUP(B137,'F3D 1997'!$B$3:$B$56,'F3D 1997'!$A$3:$A$56,"-")</f>
        <v>-</v>
      </c>
      <c r="U137" s="49" t="str">
        <f>_xlfn.XLOOKUP(B137,'F3D 1995'!$B$3:$B$60,'F3D 1995'!$A$3:$A$60,"-")</f>
        <v>-</v>
      </c>
      <c r="V137" s="49" t="str">
        <f>_xlfn.XLOOKUP(B137,'F3D 1993'!$B$3:$B$60,'F3D 1993'!$A$3:$A$60,"-")</f>
        <v>-</v>
      </c>
      <c r="W137" s="49" t="str">
        <f>_xlfn.XLOOKUP(B137,'F3D 1991'!$B$3:$B$60,'F3D 1991'!$A$3:$A$60,"-")</f>
        <v>-</v>
      </c>
      <c r="X137" s="49" t="str">
        <f>_xlfn.XLOOKUP(B137,'F3D 1989'!$B$3:$B$60,'F3D 1989'!$A$3:$A$60,"-")</f>
        <v>-</v>
      </c>
      <c r="Y137" s="49" t="str">
        <f>_xlfn.XLOOKUP(B137,'F3D 1987'!$B$3:$B$60,'F3D 1987'!$A$3:$A$60,"-")</f>
        <v>-</v>
      </c>
      <c r="Z137" s="50">
        <f>_xlfn.XLOOKUP(B137,'F3D 1985'!$B$3:$B$60,'F3D 1985'!$A$3:$A$60,"-")</f>
        <v>15</v>
      </c>
    </row>
    <row r="138" spans="1:26" x14ac:dyDescent="0.3">
      <c r="A138" s="40">
        <f>A137+1</f>
        <v>136</v>
      </c>
      <c r="B138" s="41" t="s">
        <v>409</v>
      </c>
      <c r="C138" s="42" t="s">
        <v>373</v>
      </c>
      <c r="D138" s="85">
        <f>MIN(_xlfn.XLOOKUP(B138,'F3D 2025'!B:B,'F3D 2025'!E:E,200),_xlfn.XLOOKUP(B138,'F3D 2023'!B:B,'F3D 2023'!E:E,200),_xlfn.XLOOKUP(B138,'F3D 2022'!B:B,'F3D 2022'!E:E,200),_xlfn.XLOOKUP(B138,'F3D 2019'!B:B,'F3D 2019'!E:E,200),_xlfn.XLOOKUP(B138,'F3D 2017'!B:B,'F3D 2017'!E:E,200),_xlfn.XLOOKUP(B138,'F3D 2015'!B:B,'F3D 2015'!E:E,200),_xlfn.XLOOKUP(B138,'F3D 2013'!B:B,'F3D 2013'!E:E,200),_xlfn.XLOOKUP(B138,'F3D 2011'!B:B,'F3D 2011'!E:E,200),_xlfn.XLOOKUP(B138,'F3D 2009'!B:B,'F3D 2009'!E:E,200),_xlfn.XLOOKUP(B138,'F3D 2007'!B:B,'F3D 2007'!E:E,200),_xlfn.XLOOKUP(B138,'F3D 2005'!B:B,'F3D 2005'!E:E,200),_xlfn.XLOOKUP(B138,'F3D 2003'!B:B,'F3D 2003'!E:E,200),_xlfn.XLOOKUP(B138,'F3D 2001'!B:B,'F3D 2001'!E:E,200),_xlfn.XLOOKUP(B138,'F3D 1999'!B:B,'F3D 1999'!E:E,200),_xlfn.XLOOKUP(B138,'F3D 1997'!B:B,'F3D 1997'!E:E,200),_xlfn.XLOOKUP(B138,'F3D 1995'!B:B,'F3D 1995'!E:E,200),_xlfn.XLOOKUP(B138,'F3D 1993'!B:B,'F3D 1993'!E:E,200),_xlfn.XLOOKUP(B138,'F3D 1991'!B:B,'F3D 1991'!E:E,200),_xlfn.XLOOKUP(B138,'F3D 1989'!B:B,'F3D 1989'!E:E,200),_xlfn.XLOOKUP(B138,'F3D 1987'!B:B,'F3D 1987'!E:E,200),_xlfn.XLOOKUP(B138,'F3D 1985'!B:B,'F3D 1985'!E:E,200))</f>
        <v>82.4</v>
      </c>
      <c r="E138" s="82">
        <f>_xlfn.XLOOKUP(F138,AB:AB,AC:AC,0)+_xlfn.XLOOKUP(G138,AB:AB,AC:AC,0)+_xlfn.XLOOKUP(H138,AB:AB,AC:AC,0)+_xlfn.XLOOKUP(I138,AB:AB,AC:AC,0)+_xlfn.XLOOKUP(J138,AB:AB,AC:AC,0)+_xlfn.XLOOKUP(K138,AB:AB,AC:AC,0)+_xlfn.XLOOKUP(L138,AB:AB,AC:AC,0)+_xlfn.XLOOKUP(M138,AB:AB,AC:AC,0)+_xlfn.XLOOKUP(N138,AB:AB,AC:AC,0)+_xlfn.XLOOKUP(O138,AB:AB,AC:AC,0)+_xlfn.XLOOKUP(P138,AB:AB,AC:AC,0)+_xlfn.XLOOKUP(Q138,AB:AB,AC:AC,0)+_xlfn.XLOOKUP(R138,AB:AB,AC:AC,0)+_xlfn.XLOOKUP(S138,AB:AB,AC:AC,0)+_xlfn.XLOOKUP(T138,AB:AB,AC:AC,0)+_xlfn.XLOOKUP(U138,AB:AB,AC:AC,0)+_xlfn.XLOOKUP(V138,AB:AB,AC:AC,0)+_xlfn.XLOOKUP(W138,AB:AB,AC:AC,0)+_xlfn.XLOOKUP(X138,AB:AB,AC:AC,0)+_xlfn.XLOOKUP(Y138,AB:AB,AC:AC,0)+_xlfn.XLOOKUP(Z138,AB:AB,AC:AC,0)</f>
        <v>14.398193040424658</v>
      </c>
      <c r="F138" s="46" t="str">
        <f>_xlfn.XLOOKUP(B138,'F3D 2025'!$B$3:$B$60,'F3D 2025'!$A$3:$A$60,"-")</f>
        <v>-</v>
      </c>
      <c r="G138" s="49" t="str">
        <f>_xlfn.XLOOKUP(B138,'F3D 2023'!$B$3:$B$60,'F3D 2023'!$A$3:$A$60,"-")</f>
        <v>-</v>
      </c>
      <c r="H138" s="49" t="str">
        <f>_xlfn.XLOOKUP(B138,'F3D 2022'!$B$3:$B$60,'F3D 2022'!$A$3:$A$60,"-")</f>
        <v>-</v>
      </c>
      <c r="I138" s="49" t="str">
        <f>_xlfn.XLOOKUP(B138,'F3D 2019'!$B$3:$B$60,'F3D 2019'!$A$3:$A$60,"-")</f>
        <v>-</v>
      </c>
      <c r="J138" s="49" t="str">
        <f>_xlfn.XLOOKUP(B138,'F3D 2017'!$B$3:$B$60,'F3D 2017'!$A$3:$A$60,"-")</f>
        <v>-</v>
      </c>
      <c r="K138" s="49" t="str">
        <f>_xlfn.XLOOKUP(B138,'F3D 2015'!$B$3:$B$60,'F3D 2015'!$A$3:$A$60,"-")</f>
        <v>-</v>
      </c>
      <c r="L138" s="49" t="str">
        <f>_xlfn.XLOOKUP(B138,'F3D 2013'!$B$3:$B$60,'F3D 2013'!$A$3:$A$60,"-")</f>
        <v>-</v>
      </c>
      <c r="M138" s="49" t="str">
        <f>_xlfn.XLOOKUP(B138,'F3D 2011'!$B$3:$B$60,'F3D 2011'!$A$3:$A$60,"-")</f>
        <v>-</v>
      </c>
      <c r="N138" s="49" t="str">
        <f>_xlfn.XLOOKUP(B138,'F3D 2009'!$B$3:$B$60,'F3D 2009'!$A$3:$A$60,"-")</f>
        <v>-</v>
      </c>
      <c r="O138" s="49" t="str">
        <f>_xlfn.XLOOKUP(B138,'F3D 2007'!$B$3:$B$60,'F3D 2007'!$A$3:$A$60,"-")</f>
        <v>-</v>
      </c>
      <c r="P138" s="49" t="str">
        <f>_xlfn.XLOOKUP(B138,'F3D 2005'!$B$3:$B$60,'F3D 2005'!$A$3:$A$60,"-")</f>
        <v>-</v>
      </c>
      <c r="Q138" s="49" t="str">
        <f>_xlfn.XLOOKUP(B138,'F3D 2003'!$B$3:$B$60,'F3D 2003'!$A$3:$A$60,"-")</f>
        <v>-</v>
      </c>
      <c r="R138" s="49" t="str">
        <f>_xlfn.XLOOKUP(B138,'F3D 2001'!$B$3:$B$60,'F3D 2001'!$A$3:$A$60,"-")</f>
        <v>-</v>
      </c>
      <c r="S138" s="49" t="str">
        <f>_xlfn.XLOOKUP(B138,'F3D 1999'!$B$3:$B$60,'F3D 1999'!$A$3:$A$60,"-")</f>
        <v>-</v>
      </c>
      <c r="T138" s="49" t="str">
        <f>_xlfn.XLOOKUP(B138,'F3D 1997'!$B$3:$B$56,'F3D 1997'!$A$3:$A$56,"-")</f>
        <v>-</v>
      </c>
      <c r="U138" s="49" t="str">
        <f>_xlfn.XLOOKUP(B138,'F3D 1995'!$B$3:$B$60,'F3D 1995'!$A$3:$A$60,"-")</f>
        <v>-</v>
      </c>
      <c r="V138" s="49" t="str">
        <f>_xlfn.XLOOKUP(B138,'F3D 1993'!$B$3:$B$60,'F3D 1993'!$A$3:$A$60,"-")</f>
        <v>-</v>
      </c>
      <c r="W138" s="49">
        <f>_xlfn.XLOOKUP(B138,'F3D 1991'!$B$3:$B$60,'F3D 1991'!$A$3:$A$60,"-")</f>
        <v>15</v>
      </c>
      <c r="X138" s="49" t="str">
        <f>_xlfn.XLOOKUP(B138,'F3D 1989'!$B$3:$B$60,'F3D 1989'!$A$3:$A$60,"-")</f>
        <v>-</v>
      </c>
      <c r="Y138" s="49" t="str">
        <f>_xlfn.XLOOKUP(B138,'F3D 1987'!$B$3:$B$60,'F3D 1987'!$A$3:$A$60,"-")</f>
        <v>-</v>
      </c>
      <c r="Z138" s="50" t="str">
        <f>_xlfn.XLOOKUP(B138,'F3D 1985'!$B$3:$B$60,'F3D 1985'!$A$3:$A$60,"-")</f>
        <v>-</v>
      </c>
    </row>
    <row r="139" spans="1:26" x14ac:dyDescent="0.3">
      <c r="A139" s="40">
        <f>A138+1</f>
        <v>137</v>
      </c>
      <c r="B139" s="41" t="s">
        <v>75</v>
      </c>
      <c r="C139" s="42" t="s">
        <v>11</v>
      </c>
      <c r="D139" s="85">
        <f>MIN(_xlfn.XLOOKUP(B139,'F3D 2025'!B:B,'F3D 2025'!E:E,200),_xlfn.XLOOKUP(B139,'F3D 2023'!B:B,'F3D 2023'!E:E,200),_xlfn.XLOOKUP(B139,'F3D 2022'!B:B,'F3D 2022'!E:E,200),_xlfn.XLOOKUP(B139,'F3D 2019'!B:B,'F3D 2019'!E:E,200),_xlfn.XLOOKUP(B139,'F3D 2017'!B:B,'F3D 2017'!E:E,200),_xlfn.XLOOKUP(B139,'F3D 2015'!B:B,'F3D 2015'!E:E,200),_xlfn.XLOOKUP(B139,'F3D 2013'!B:B,'F3D 2013'!E:E,200),_xlfn.XLOOKUP(B139,'F3D 2011'!B:B,'F3D 2011'!E:E,200),_xlfn.XLOOKUP(B139,'F3D 2009'!B:B,'F3D 2009'!E:E,200),_xlfn.XLOOKUP(B139,'F3D 2007'!B:B,'F3D 2007'!E:E,200),_xlfn.XLOOKUP(B139,'F3D 2005'!B:B,'F3D 2005'!E:E,200),_xlfn.XLOOKUP(B139,'F3D 2003'!B:B,'F3D 2003'!E:E,200),_xlfn.XLOOKUP(B139,'F3D 2001'!B:B,'F3D 2001'!E:E,200),_xlfn.XLOOKUP(B139,'F3D 1999'!B:B,'F3D 1999'!E:E,200),_xlfn.XLOOKUP(B139,'F3D 1997'!B:B,'F3D 1997'!E:E,200),_xlfn.XLOOKUP(B139,'F3D 1995'!B:B,'F3D 1995'!E:E,200),_xlfn.XLOOKUP(B139,'F3D 1993'!B:B,'F3D 1993'!E:E,200),_xlfn.XLOOKUP(B139,'F3D 1991'!B:B,'F3D 1991'!E:E,200),_xlfn.XLOOKUP(B139,'F3D 1989'!B:B,'F3D 1989'!E:E,200),_xlfn.XLOOKUP(B139,'F3D 1987'!B:B,'F3D 1987'!E:E,200),_xlfn.XLOOKUP(B139,'F3D 1985'!B:B,'F3D 1985'!E:E,200))</f>
        <v>60.91</v>
      </c>
      <c r="E139" s="82">
        <f>_xlfn.XLOOKUP(F139,AB:AB,AC:AC,0)+_xlfn.XLOOKUP(G139,AB:AB,AC:AC,0)+_xlfn.XLOOKUP(H139,AB:AB,AC:AC,0)+_xlfn.XLOOKUP(I139,AB:AB,AC:AC,0)+_xlfn.XLOOKUP(J139,AB:AB,AC:AC,0)+_xlfn.XLOOKUP(K139,AB:AB,AC:AC,0)+_xlfn.XLOOKUP(L139,AB:AB,AC:AC,0)+_xlfn.XLOOKUP(M139,AB:AB,AC:AC,0)+_xlfn.XLOOKUP(N139,AB:AB,AC:AC,0)+_xlfn.XLOOKUP(O139,AB:AB,AC:AC,0)+_xlfn.XLOOKUP(P139,AB:AB,AC:AC,0)+_xlfn.XLOOKUP(Q139,AB:AB,AC:AC,0)+_xlfn.XLOOKUP(R139,AB:AB,AC:AC,0)+_xlfn.XLOOKUP(S139,AB:AB,AC:AC,0)+_xlfn.XLOOKUP(T139,AB:AB,AC:AC,0)+_xlfn.XLOOKUP(U139,AB:AB,AC:AC,0)+_xlfn.XLOOKUP(V139,AB:AB,AC:AC,0)+_xlfn.XLOOKUP(W139,AB:AB,AC:AC,0)+_xlfn.XLOOKUP(X139,AB:AB,AC:AC,0)+_xlfn.XLOOKUP(Y139,AB:AB,AC:AC,0)+_xlfn.XLOOKUP(Z139,AB:AB,AC:AC,0)</f>
        <v>14.398193040424658</v>
      </c>
      <c r="F139" s="46" t="str">
        <f>_xlfn.XLOOKUP(B139,'F3D 2025'!$B$3:$B$60,'F3D 2025'!$A$3:$A$60,"-")</f>
        <v>-</v>
      </c>
      <c r="G139" s="49">
        <f>_xlfn.XLOOKUP(B139,'F3D 2023'!$B$3:$B$60,'F3D 2023'!$A$3:$A$60,"-")</f>
        <v>15</v>
      </c>
      <c r="H139" s="49" t="str">
        <f>_xlfn.XLOOKUP(B139,'F3D 2022'!$B$3:$B$60,'F3D 2022'!$A$3:$A$60,"-")</f>
        <v>-</v>
      </c>
      <c r="I139" s="49" t="str">
        <f>_xlfn.XLOOKUP(B139,'F3D 2019'!$B$3:$B$60,'F3D 2019'!$A$3:$A$60,"-")</f>
        <v>-</v>
      </c>
      <c r="J139" s="49" t="str">
        <f>_xlfn.XLOOKUP(B139,'F3D 2017'!$B$3:$B$60,'F3D 2017'!$A$3:$A$60,"-")</f>
        <v>-</v>
      </c>
      <c r="K139" s="49" t="str">
        <f>_xlfn.XLOOKUP(B139,'F3D 2015'!$B$3:$B$60,'F3D 2015'!$A$3:$A$60,"-")</f>
        <v>-</v>
      </c>
      <c r="L139" s="49" t="str">
        <f>_xlfn.XLOOKUP(B139,'F3D 2013'!$B$3:$B$60,'F3D 2013'!$A$3:$A$60,"-")</f>
        <v>-</v>
      </c>
      <c r="M139" s="49" t="str">
        <f>_xlfn.XLOOKUP(B139,'F3D 2011'!$B$3:$B$60,'F3D 2011'!$A$3:$A$60,"-")</f>
        <v>-</v>
      </c>
      <c r="N139" s="49" t="str">
        <f>_xlfn.XLOOKUP(B139,'F3D 2009'!$B$3:$B$60,'F3D 2009'!$A$3:$A$60,"-")</f>
        <v>-</v>
      </c>
      <c r="O139" s="49" t="str">
        <f>_xlfn.XLOOKUP(B139,'F3D 2007'!$B$3:$B$60,'F3D 2007'!$A$3:$A$60,"-")</f>
        <v>-</v>
      </c>
      <c r="P139" s="49" t="str">
        <f>_xlfn.XLOOKUP(B139,'F3D 2005'!$B$3:$B$60,'F3D 2005'!$A$3:$A$60,"-")</f>
        <v>-</v>
      </c>
      <c r="Q139" s="49" t="str">
        <f>_xlfn.XLOOKUP(B139,'F3D 2003'!$B$3:$B$60,'F3D 2003'!$A$3:$A$60,"-")</f>
        <v>-</v>
      </c>
      <c r="R139" s="49" t="str">
        <f>_xlfn.XLOOKUP(B139,'F3D 2001'!$B$3:$B$60,'F3D 2001'!$A$3:$A$60,"-")</f>
        <v>-</v>
      </c>
      <c r="S139" s="49" t="str">
        <f>_xlfn.XLOOKUP(B139,'F3D 1999'!$B$3:$B$60,'F3D 1999'!$A$3:$A$60,"-")</f>
        <v>-</v>
      </c>
      <c r="T139" s="49" t="str">
        <f>_xlfn.XLOOKUP(B139,'F3D 1997'!$B$3:$B$56,'F3D 1997'!$A$3:$A$56,"-")</f>
        <v>-</v>
      </c>
      <c r="U139" s="49" t="str">
        <f>_xlfn.XLOOKUP(B139,'F3D 1995'!$B$3:$B$60,'F3D 1995'!$A$3:$A$60,"-")</f>
        <v>-</v>
      </c>
      <c r="V139" s="49" t="str">
        <f>_xlfn.XLOOKUP(B139,'F3D 1993'!$B$3:$B$60,'F3D 1993'!$A$3:$A$60,"-")</f>
        <v>-</v>
      </c>
      <c r="W139" s="49" t="str">
        <f>_xlfn.XLOOKUP(B139,'F3D 1991'!$B$3:$B$60,'F3D 1991'!$A$3:$A$60,"-")</f>
        <v>-</v>
      </c>
      <c r="X139" s="49" t="str">
        <f>_xlfn.XLOOKUP(B139,'F3D 1989'!$B$3:$B$60,'F3D 1989'!$A$3:$A$60,"-")</f>
        <v>-</v>
      </c>
      <c r="Y139" s="49" t="str">
        <f>_xlfn.XLOOKUP(B139,'F3D 1987'!$B$3:$B$60,'F3D 1987'!$A$3:$A$60,"-")</f>
        <v>-</v>
      </c>
      <c r="Z139" s="50" t="str">
        <f>_xlfn.XLOOKUP(B139,'F3D 1985'!$B$3:$B$60,'F3D 1985'!$A$3:$A$60,"-")</f>
        <v>-</v>
      </c>
    </row>
    <row r="140" spans="1:26" x14ac:dyDescent="0.3">
      <c r="A140" s="40">
        <f>A139+1</f>
        <v>138</v>
      </c>
      <c r="B140" s="41" t="s">
        <v>299</v>
      </c>
      <c r="C140" s="42" t="s">
        <v>373</v>
      </c>
      <c r="D140" s="85">
        <f>MIN(_xlfn.XLOOKUP(B140,'F3D 2025'!B:B,'F3D 2025'!E:E,200),_xlfn.XLOOKUP(B140,'F3D 2023'!B:B,'F3D 2023'!E:E,200),_xlfn.XLOOKUP(B140,'F3D 2022'!B:B,'F3D 2022'!E:E,200),_xlfn.XLOOKUP(B140,'F3D 2019'!B:B,'F3D 2019'!E:E,200),_xlfn.XLOOKUP(B140,'F3D 2017'!B:B,'F3D 2017'!E:E,200),_xlfn.XLOOKUP(B140,'F3D 2015'!B:B,'F3D 2015'!E:E,200),_xlfn.XLOOKUP(B140,'F3D 2013'!B:B,'F3D 2013'!E:E,200),_xlfn.XLOOKUP(B140,'F3D 2011'!B:B,'F3D 2011'!E:E,200),_xlfn.XLOOKUP(B140,'F3D 2009'!B:B,'F3D 2009'!E:E,200),_xlfn.XLOOKUP(B140,'F3D 2007'!B:B,'F3D 2007'!E:E,200),_xlfn.XLOOKUP(B140,'F3D 2005'!B:B,'F3D 2005'!E:E,200),_xlfn.XLOOKUP(B140,'F3D 2003'!B:B,'F3D 2003'!E:E,200),_xlfn.XLOOKUP(B140,'F3D 2001'!B:B,'F3D 2001'!E:E,200),_xlfn.XLOOKUP(B140,'F3D 1999'!B:B,'F3D 1999'!E:E,200),_xlfn.XLOOKUP(B140,'F3D 1997'!B:B,'F3D 1997'!E:E,200),_xlfn.XLOOKUP(B140,'F3D 1995'!B:B,'F3D 1995'!E:E,200),_xlfn.XLOOKUP(B140,'F3D 1993'!B:B,'F3D 1993'!E:E,200),_xlfn.XLOOKUP(B140,'F3D 1991'!B:B,'F3D 1991'!E:E,200),_xlfn.XLOOKUP(B140,'F3D 1989'!B:B,'F3D 1989'!E:E,200),_xlfn.XLOOKUP(B140,'F3D 1987'!B:B,'F3D 1987'!E:E,200),_xlfn.XLOOKUP(B140,'F3D 1985'!B:B,'F3D 1985'!E:E,200))</f>
        <v>80.7</v>
      </c>
      <c r="E140" s="82">
        <f>_xlfn.XLOOKUP(F140,AB:AB,AC:AC,0)+_xlfn.XLOOKUP(G140,AB:AB,AC:AC,0)+_xlfn.XLOOKUP(H140,AB:AB,AC:AC,0)+_xlfn.XLOOKUP(I140,AB:AB,AC:AC,0)+_xlfn.XLOOKUP(J140,AB:AB,AC:AC,0)+_xlfn.XLOOKUP(K140,AB:AB,AC:AC,0)+_xlfn.XLOOKUP(L140,AB:AB,AC:AC,0)+_xlfn.XLOOKUP(M140,AB:AB,AC:AC,0)+_xlfn.XLOOKUP(N140,AB:AB,AC:AC,0)+_xlfn.XLOOKUP(O140,AB:AB,AC:AC,0)+_xlfn.XLOOKUP(P140,AB:AB,AC:AC,0)+_xlfn.XLOOKUP(Q140,AB:AB,AC:AC,0)+_xlfn.XLOOKUP(R140,AB:AB,AC:AC,0)+_xlfn.XLOOKUP(S140,AB:AB,AC:AC,0)+_xlfn.XLOOKUP(T140,AB:AB,AC:AC,0)+_xlfn.XLOOKUP(U140,AB:AB,AC:AC,0)+_xlfn.XLOOKUP(V140,AB:AB,AC:AC,0)+_xlfn.XLOOKUP(W140,AB:AB,AC:AC,0)+_xlfn.XLOOKUP(X140,AB:AB,AC:AC,0)+_xlfn.XLOOKUP(Y140,AB:AB,AC:AC,0)+_xlfn.XLOOKUP(Z140,AB:AB,AC:AC,0)</f>
        <v>14.325427681744713</v>
      </c>
      <c r="F140" s="46" t="str">
        <f>_xlfn.XLOOKUP(B140,'F3D 2025'!$B$3:$B$60,'F3D 2025'!$A$3:$A$60,"-")</f>
        <v>-</v>
      </c>
      <c r="G140" s="49" t="str">
        <f>_xlfn.XLOOKUP(B140,'F3D 2023'!$B$3:$B$60,'F3D 2023'!$A$3:$A$60,"-")</f>
        <v>-</v>
      </c>
      <c r="H140" s="49" t="str">
        <f>_xlfn.XLOOKUP(B140,'F3D 2022'!$B$3:$B$60,'F3D 2022'!$A$3:$A$60,"-")</f>
        <v>-</v>
      </c>
      <c r="I140" s="49" t="str">
        <f>_xlfn.XLOOKUP(B140,'F3D 2019'!$B$3:$B$60,'F3D 2019'!$A$3:$A$60,"-")</f>
        <v>-</v>
      </c>
      <c r="J140" s="49" t="str">
        <f>_xlfn.XLOOKUP(B140,'F3D 2017'!$B$3:$B$60,'F3D 2017'!$A$3:$A$60,"-")</f>
        <v>-</v>
      </c>
      <c r="K140" s="49" t="str">
        <f>_xlfn.XLOOKUP(B140,'F3D 2015'!$B$3:$B$60,'F3D 2015'!$A$3:$A$60,"-")</f>
        <v>-</v>
      </c>
      <c r="L140" s="49" t="str">
        <f>_xlfn.XLOOKUP(B140,'F3D 2013'!$B$3:$B$60,'F3D 2013'!$A$3:$A$60,"-")</f>
        <v>-</v>
      </c>
      <c r="M140" s="49" t="str">
        <f>_xlfn.XLOOKUP(B140,'F3D 2011'!$B$3:$B$60,'F3D 2011'!$A$3:$A$60,"-")</f>
        <v>-</v>
      </c>
      <c r="N140" s="49" t="str">
        <f>_xlfn.XLOOKUP(B140,'F3D 2009'!$B$3:$B$60,'F3D 2009'!$A$3:$A$60,"-")</f>
        <v>-</v>
      </c>
      <c r="O140" s="49" t="str">
        <f>_xlfn.XLOOKUP(B140,'F3D 2007'!$B$3:$B$60,'F3D 2007'!$A$3:$A$60,"-")</f>
        <v>-</v>
      </c>
      <c r="P140" s="49" t="str">
        <f>_xlfn.XLOOKUP(B140,'F3D 2005'!$B$3:$B$60,'F3D 2005'!$A$3:$A$60,"-")</f>
        <v>-</v>
      </c>
      <c r="Q140" s="49" t="str">
        <f>_xlfn.XLOOKUP(B140,'F3D 2003'!$B$3:$B$60,'F3D 2003'!$A$3:$A$60,"-")</f>
        <v>-</v>
      </c>
      <c r="R140" s="49" t="str">
        <f>_xlfn.XLOOKUP(B140,'F3D 2001'!$B$3:$B$60,'F3D 2001'!$A$3:$A$60,"-")</f>
        <v>-</v>
      </c>
      <c r="S140" s="49">
        <f>_xlfn.XLOOKUP(B140,'F3D 1999'!$B$3:$B$60,'F3D 1999'!$A$3:$A$60,"-")</f>
        <v>45</v>
      </c>
      <c r="T140" s="49" t="str">
        <f>_xlfn.XLOOKUP(B140,'F3D 1997'!$B$3:$B$56,'F3D 1997'!$A$3:$A$56,"-")</f>
        <v>-</v>
      </c>
      <c r="U140" s="49" t="str">
        <f>_xlfn.XLOOKUP(B140,'F3D 1995'!$B$3:$B$60,'F3D 1995'!$A$3:$A$60,"-")</f>
        <v>-</v>
      </c>
      <c r="V140" s="49" t="str">
        <f>_xlfn.XLOOKUP(B140,'F3D 1993'!$B$3:$B$60,'F3D 1993'!$A$3:$A$60,"-")</f>
        <v>-</v>
      </c>
      <c r="W140" s="49">
        <f>_xlfn.XLOOKUP(B140,'F3D 1991'!$B$3:$B$60,'F3D 1991'!$A$3:$A$60,"-")</f>
        <v>18</v>
      </c>
      <c r="X140" s="49">
        <f>_xlfn.XLOOKUP(B140,'F3D 1989'!$B$3:$B$60,'F3D 1989'!$A$3:$A$60,"-")</f>
        <v>27</v>
      </c>
      <c r="Y140" s="49" t="str">
        <f>_xlfn.XLOOKUP(B140,'F3D 1987'!$B$3:$B$60,'F3D 1987'!$A$3:$A$60,"-")</f>
        <v>-</v>
      </c>
      <c r="Z140" s="50" t="str">
        <f>_xlfn.XLOOKUP(B140,'F3D 1985'!$B$3:$B$60,'F3D 1985'!$A$3:$A$60,"-")</f>
        <v>-</v>
      </c>
    </row>
    <row r="141" spans="1:26" x14ac:dyDescent="0.3">
      <c r="A141" s="40">
        <f>A140+1</f>
        <v>139</v>
      </c>
      <c r="B141" s="41" t="s">
        <v>172</v>
      </c>
      <c r="C141" s="42" t="s">
        <v>78</v>
      </c>
      <c r="D141" s="85">
        <f>MIN(_xlfn.XLOOKUP(B141,'F3D 2025'!B:B,'F3D 2025'!E:E,200),_xlfn.XLOOKUP(B141,'F3D 2023'!B:B,'F3D 2023'!E:E,200),_xlfn.XLOOKUP(B141,'F3D 2022'!B:B,'F3D 2022'!E:E,200),_xlfn.XLOOKUP(B141,'F3D 2019'!B:B,'F3D 2019'!E:E,200),_xlfn.XLOOKUP(B141,'F3D 2017'!B:B,'F3D 2017'!E:E,200),_xlfn.XLOOKUP(B141,'F3D 2015'!B:B,'F3D 2015'!E:E,200),_xlfn.XLOOKUP(B141,'F3D 2013'!B:B,'F3D 2013'!E:E,200),_xlfn.XLOOKUP(B141,'F3D 2011'!B:B,'F3D 2011'!E:E,200),_xlfn.XLOOKUP(B141,'F3D 2009'!B:B,'F3D 2009'!E:E,200),_xlfn.XLOOKUP(B141,'F3D 2007'!B:B,'F3D 2007'!E:E,200),_xlfn.XLOOKUP(B141,'F3D 2005'!B:B,'F3D 2005'!E:E,200),_xlfn.XLOOKUP(B141,'F3D 2003'!B:B,'F3D 2003'!E:E,200),_xlfn.XLOOKUP(B141,'F3D 2001'!B:B,'F3D 2001'!E:E,200),_xlfn.XLOOKUP(B141,'F3D 1999'!B:B,'F3D 1999'!E:E,200),_xlfn.XLOOKUP(B141,'F3D 1997'!B:B,'F3D 1997'!E:E,200),_xlfn.XLOOKUP(B141,'F3D 1995'!B:B,'F3D 1995'!E:E,200),_xlfn.XLOOKUP(B141,'F3D 1993'!B:B,'F3D 1993'!E:E,200),_xlfn.XLOOKUP(B141,'F3D 1991'!B:B,'F3D 1991'!E:E,200),_xlfn.XLOOKUP(B141,'F3D 1989'!B:B,'F3D 1989'!E:E,200),_xlfn.XLOOKUP(B141,'F3D 1987'!B:B,'F3D 1987'!E:E,200),_xlfn.XLOOKUP(B141,'F3D 1985'!B:B,'F3D 1985'!E:E,200))</f>
        <v>58.06</v>
      </c>
      <c r="E141" s="82">
        <f>_xlfn.XLOOKUP(F141,AB:AB,AC:AC,0)+_xlfn.XLOOKUP(G141,AB:AB,AC:AC,0)+_xlfn.XLOOKUP(H141,AB:AB,AC:AC,0)+_xlfn.XLOOKUP(I141,AB:AB,AC:AC,0)+_xlfn.XLOOKUP(J141,AB:AB,AC:AC,0)+_xlfn.XLOOKUP(K141,AB:AB,AC:AC,0)+_xlfn.XLOOKUP(L141,AB:AB,AC:AC,0)+_xlfn.XLOOKUP(M141,AB:AB,AC:AC,0)+_xlfn.XLOOKUP(N141,AB:AB,AC:AC,0)+_xlfn.XLOOKUP(O141,AB:AB,AC:AC,0)+_xlfn.XLOOKUP(P141,AB:AB,AC:AC,0)+_xlfn.XLOOKUP(Q141,AB:AB,AC:AC,0)+_xlfn.XLOOKUP(R141,AB:AB,AC:AC,0)+_xlfn.XLOOKUP(S141,AB:AB,AC:AC,0)+_xlfn.XLOOKUP(T141,AB:AB,AC:AC,0)+_xlfn.XLOOKUP(U141,AB:AB,AC:AC,0)+_xlfn.XLOOKUP(V141,AB:AB,AC:AC,0)+_xlfn.XLOOKUP(W141,AB:AB,AC:AC,0)+_xlfn.XLOOKUP(X141,AB:AB,AC:AC,0)+_xlfn.XLOOKUP(Y141,AB:AB,AC:AC,0)+_xlfn.XLOOKUP(Z141,AB:AB,AC:AC,0)</f>
        <v>13.800604653838098</v>
      </c>
      <c r="F141" s="46">
        <f>_xlfn.XLOOKUP(B141,'F3D 2025'!$B$3:$B$60,'F3D 2025'!$A$3:$A$60,"-")</f>
        <v>35</v>
      </c>
      <c r="G141" s="49">
        <f>_xlfn.XLOOKUP(B141,'F3D 2023'!$B$3:$B$60,'F3D 2023'!$A$3:$A$60,"-")</f>
        <v>18</v>
      </c>
      <c r="H141" s="49" t="str">
        <f>_xlfn.XLOOKUP(B141,'F3D 2022'!$B$3:$B$60,'F3D 2022'!$A$3:$A$60,"-")</f>
        <v>-</v>
      </c>
      <c r="I141" s="49" t="str">
        <f>_xlfn.XLOOKUP(B141,'F3D 2019'!$B$3:$B$60,'F3D 2019'!$A$3:$A$60,"-")</f>
        <v>-</v>
      </c>
      <c r="J141" s="49" t="str">
        <f>_xlfn.XLOOKUP(B141,'F3D 2017'!$B$3:$B$60,'F3D 2017'!$A$3:$A$60,"-")</f>
        <v>-</v>
      </c>
      <c r="K141" s="49">
        <f>_xlfn.XLOOKUP(B141,'F3D 2015'!$B$3:$B$60,'F3D 2015'!$A$3:$A$60,"-")</f>
        <v>44</v>
      </c>
      <c r="L141" s="49" t="str">
        <f>_xlfn.XLOOKUP(B141,'F3D 2013'!$B$3:$B$60,'F3D 2013'!$A$3:$A$60,"-")</f>
        <v>-</v>
      </c>
      <c r="M141" s="49" t="str">
        <f>_xlfn.XLOOKUP(B141,'F3D 2011'!$B$3:$B$60,'F3D 2011'!$A$3:$A$60,"-")</f>
        <v>-</v>
      </c>
      <c r="N141" s="49">
        <f>_xlfn.XLOOKUP(B141,'F3D 2009'!$B$3:$B$60,'F3D 2009'!$A$3:$A$60,"-")</f>
        <v>50</v>
      </c>
      <c r="O141" s="49" t="str">
        <f>_xlfn.XLOOKUP(B141,'F3D 2007'!$B$3:$B$60,'F3D 2007'!$A$3:$A$60,"-")</f>
        <v>-</v>
      </c>
      <c r="P141" s="49" t="str">
        <f>_xlfn.XLOOKUP(B141,'F3D 2005'!$B$3:$B$60,'F3D 2005'!$A$3:$A$60,"-")</f>
        <v>-</v>
      </c>
      <c r="Q141" s="49" t="str">
        <f>_xlfn.XLOOKUP(B141,'F3D 2003'!$B$3:$B$60,'F3D 2003'!$A$3:$A$60,"-")</f>
        <v>-</v>
      </c>
      <c r="R141" s="49" t="str">
        <f>_xlfn.XLOOKUP(B141,'F3D 2001'!$B$3:$B$60,'F3D 2001'!$A$3:$A$60,"-")</f>
        <v>-</v>
      </c>
      <c r="S141" s="49" t="str">
        <f>_xlfn.XLOOKUP(B141,'F3D 1999'!$B$3:$B$60,'F3D 1999'!$A$3:$A$60,"-")</f>
        <v>-</v>
      </c>
      <c r="T141" s="49" t="str">
        <f>_xlfn.XLOOKUP(B141,'F3D 1997'!$B$3:$B$56,'F3D 1997'!$A$3:$A$56,"-")</f>
        <v>-</v>
      </c>
      <c r="U141" s="49" t="str">
        <f>_xlfn.XLOOKUP(B141,'F3D 1995'!$B$3:$B$60,'F3D 1995'!$A$3:$A$60,"-")</f>
        <v>-</v>
      </c>
      <c r="V141" s="49" t="str">
        <f>_xlfn.XLOOKUP(B141,'F3D 1993'!$B$3:$B$60,'F3D 1993'!$A$3:$A$60,"-")</f>
        <v>-</v>
      </c>
      <c r="W141" s="49" t="str">
        <f>_xlfn.XLOOKUP(B141,'F3D 1991'!$B$3:$B$60,'F3D 1991'!$A$3:$A$60,"-")</f>
        <v>-</v>
      </c>
      <c r="X141" s="49" t="str">
        <f>_xlfn.XLOOKUP(B141,'F3D 1989'!$B$3:$B$60,'F3D 1989'!$A$3:$A$60,"-")</f>
        <v>-</v>
      </c>
      <c r="Y141" s="49" t="str">
        <f>_xlfn.XLOOKUP(B141,'F3D 1987'!$B$3:$B$60,'F3D 1987'!$A$3:$A$60,"-")</f>
        <v>-</v>
      </c>
      <c r="Z141" s="50" t="str">
        <f>_xlfn.XLOOKUP(B141,'F3D 1985'!$B$3:$B$60,'F3D 1985'!$A$3:$A$60,"-")</f>
        <v>-</v>
      </c>
    </row>
    <row r="142" spans="1:26" x14ac:dyDescent="0.3">
      <c r="A142" s="40">
        <f>A141+1</f>
        <v>140</v>
      </c>
      <c r="B142" s="41" t="s">
        <v>212</v>
      </c>
      <c r="C142" s="42" t="s">
        <v>31</v>
      </c>
      <c r="D142" s="85">
        <f>MIN(_xlfn.XLOOKUP(B142,'F3D 2025'!B:B,'F3D 2025'!E:E,200),_xlfn.XLOOKUP(B142,'F3D 2023'!B:B,'F3D 2023'!E:E,200),_xlfn.XLOOKUP(B142,'F3D 2022'!B:B,'F3D 2022'!E:E,200),_xlfn.XLOOKUP(B142,'F3D 2019'!B:B,'F3D 2019'!E:E,200),_xlfn.XLOOKUP(B142,'F3D 2017'!B:B,'F3D 2017'!E:E,200),_xlfn.XLOOKUP(B142,'F3D 2015'!B:B,'F3D 2015'!E:E,200),_xlfn.XLOOKUP(B142,'F3D 2013'!B:B,'F3D 2013'!E:E,200),_xlfn.XLOOKUP(B142,'F3D 2011'!B:B,'F3D 2011'!E:E,200),_xlfn.XLOOKUP(B142,'F3D 2009'!B:B,'F3D 2009'!E:E,200),_xlfn.XLOOKUP(B142,'F3D 2007'!B:B,'F3D 2007'!E:E,200),_xlfn.XLOOKUP(B142,'F3D 2005'!B:B,'F3D 2005'!E:E,200),_xlfn.XLOOKUP(B142,'F3D 2003'!B:B,'F3D 2003'!E:E,200),_xlfn.XLOOKUP(B142,'F3D 2001'!B:B,'F3D 2001'!E:E,200),_xlfn.XLOOKUP(B142,'F3D 1999'!B:B,'F3D 1999'!E:E,200),_xlfn.XLOOKUP(B142,'F3D 1997'!B:B,'F3D 1997'!E:E,200),_xlfn.XLOOKUP(B142,'F3D 1995'!B:B,'F3D 1995'!E:E,200),_xlfn.XLOOKUP(B142,'F3D 1993'!B:B,'F3D 1993'!E:E,200),_xlfn.XLOOKUP(B142,'F3D 1991'!B:B,'F3D 1991'!E:E,200),_xlfn.XLOOKUP(B142,'F3D 1989'!B:B,'F3D 1989'!E:E,200),_xlfn.XLOOKUP(B142,'F3D 1987'!B:B,'F3D 1987'!E:E,200),_xlfn.XLOOKUP(B142,'F3D 1985'!B:B,'F3D 1985'!E:E,200))</f>
        <v>65.97</v>
      </c>
      <c r="E142" s="82">
        <f>_xlfn.XLOOKUP(F142,AB:AB,AC:AC,0)+_xlfn.XLOOKUP(G142,AB:AB,AC:AC,0)+_xlfn.XLOOKUP(H142,AB:AB,AC:AC,0)+_xlfn.XLOOKUP(I142,AB:AB,AC:AC,0)+_xlfn.XLOOKUP(J142,AB:AB,AC:AC,0)+_xlfn.XLOOKUP(K142,AB:AB,AC:AC,0)+_xlfn.XLOOKUP(L142,AB:AB,AC:AC,0)+_xlfn.XLOOKUP(M142,AB:AB,AC:AC,0)+_xlfn.XLOOKUP(N142,AB:AB,AC:AC,0)+_xlfn.XLOOKUP(O142,AB:AB,AC:AC,0)+_xlfn.XLOOKUP(P142,AB:AB,AC:AC,0)+_xlfn.XLOOKUP(Q142,AB:AB,AC:AC,0)+_xlfn.XLOOKUP(R142,AB:AB,AC:AC,0)+_xlfn.XLOOKUP(S142,AB:AB,AC:AC,0)+_xlfn.XLOOKUP(T142,AB:AB,AC:AC,0)+_xlfn.XLOOKUP(U142,AB:AB,AC:AC,0)+_xlfn.XLOOKUP(V142,AB:AB,AC:AC,0)+_xlfn.XLOOKUP(W142,AB:AB,AC:AC,0)+_xlfn.XLOOKUP(X142,AB:AB,AC:AC,0)+_xlfn.XLOOKUP(Y142,AB:AB,AC:AC,0)+_xlfn.XLOOKUP(Z142,AB:AB,AC:AC,0)</f>
        <v>13.526341236821521</v>
      </c>
      <c r="F142" s="46" t="str">
        <f>_xlfn.XLOOKUP(B142,'F3D 2025'!$B$3:$B$60,'F3D 2025'!$A$3:$A$60,"-")</f>
        <v>-</v>
      </c>
      <c r="G142" s="49" t="str">
        <f>_xlfn.XLOOKUP(B142,'F3D 2023'!$B$3:$B$60,'F3D 2023'!$A$3:$A$60,"-")</f>
        <v>-</v>
      </c>
      <c r="H142" s="49" t="str">
        <f>_xlfn.XLOOKUP(B142,'F3D 2022'!$B$3:$B$60,'F3D 2022'!$A$3:$A$60,"-")</f>
        <v>-</v>
      </c>
      <c r="I142" s="49" t="str">
        <f>_xlfn.XLOOKUP(B142,'F3D 2019'!$B$3:$B$60,'F3D 2019'!$A$3:$A$60,"-")</f>
        <v>-</v>
      </c>
      <c r="J142" s="49" t="str">
        <f>_xlfn.XLOOKUP(B142,'F3D 2017'!$B$3:$B$60,'F3D 2017'!$A$3:$A$60,"-")</f>
        <v>-</v>
      </c>
      <c r="K142" s="49" t="str">
        <f>_xlfn.XLOOKUP(B142,'F3D 2015'!$B$3:$B$60,'F3D 2015'!$A$3:$A$60,"-")</f>
        <v>-</v>
      </c>
      <c r="L142" s="49" t="str">
        <f>_xlfn.XLOOKUP(B142,'F3D 2013'!$B$3:$B$60,'F3D 2013'!$A$3:$A$60,"-")</f>
        <v>-</v>
      </c>
      <c r="M142" s="49" t="str">
        <f>_xlfn.XLOOKUP(B142,'F3D 2011'!$B$3:$B$60,'F3D 2011'!$A$3:$A$60,"-")</f>
        <v>-</v>
      </c>
      <c r="N142" s="49" t="str">
        <f>_xlfn.XLOOKUP(B142,'F3D 2009'!$B$3:$B$60,'F3D 2009'!$A$3:$A$60,"-")</f>
        <v>-</v>
      </c>
      <c r="O142" s="49">
        <f>_xlfn.XLOOKUP(B142,'F3D 2007'!$B$3:$B$60,'F3D 2007'!$A$3:$A$60,"-")</f>
        <v>26</v>
      </c>
      <c r="P142" s="49">
        <f>_xlfn.XLOOKUP(B142,'F3D 2005'!$B$3:$B$60,'F3D 2005'!$A$3:$A$60,"-")</f>
        <v>40</v>
      </c>
      <c r="Q142" s="49">
        <f>_xlfn.XLOOKUP(B142,'F3D 2003'!$B$3:$B$60,'F3D 2003'!$A$3:$A$60,"-")</f>
        <v>29</v>
      </c>
      <c r="R142" s="49">
        <f>_xlfn.XLOOKUP(B142,'F3D 2001'!$B$3:$B$60,'F3D 2001'!$A$3:$A$60,"-")</f>
        <v>26</v>
      </c>
      <c r="S142" s="49">
        <f>_xlfn.XLOOKUP(B142,'F3D 1999'!$B$3:$B$60,'F3D 1999'!$A$3:$A$60,"-")</f>
        <v>35</v>
      </c>
      <c r="T142" s="49" t="str">
        <f>_xlfn.XLOOKUP(B142,'F3D 1997'!$B$3:$B$56,'F3D 1997'!$A$3:$A$56,"-")</f>
        <v>-</v>
      </c>
      <c r="U142" s="49" t="str">
        <f>_xlfn.XLOOKUP(B142,'F3D 1995'!$B$3:$B$60,'F3D 1995'!$A$3:$A$60,"-")</f>
        <v>-</v>
      </c>
      <c r="V142" s="49" t="str">
        <f>_xlfn.XLOOKUP(B142,'F3D 1993'!$B$3:$B$60,'F3D 1993'!$A$3:$A$60,"-")</f>
        <v>-</v>
      </c>
      <c r="W142" s="49" t="str">
        <f>_xlfn.XLOOKUP(B142,'F3D 1991'!$B$3:$B$60,'F3D 1991'!$A$3:$A$60,"-")</f>
        <v>-</v>
      </c>
      <c r="X142" s="49" t="str">
        <f>_xlfn.XLOOKUP(B142,'F3D 1989'!$B$3:$B$60,'F3D 1989'!$A$3:$A$60,"-")</f>
        <v>-</v>
      </c>
      <c r="Y142" s="49" t="str">
        <f>_xlfn.XLOOKUP(B142,'F3D 1987'!$B$3:$B$60,'F3D 1987'!$A$3:$A$60,"-")</f>
        <v>-</v>
      </c>
      <c r="Z142" s="50" t="str">
        <f>_xlfn.XLOOKUP(B142,'F3D 1985'!$B$3:$B$60,'F3D 1985'!$A$3:$A$60,"-")</f>
        <v>-</v>
      </c>
    </row>
    <row r="143" spans="1:26" x14ac:dyDescent="0.3">
      <c r="A143" s="40">
        <f>A142+1</f>
        <v>141</v>
      </c>
      <c r="B143" s="41" t="s">
        <v>340</v>
      </c>
      <c r="C143" s="42" t="s">
        <v>13</v>
      </c>
      <c r="D143" s="85">
        <f>MIN(_xlfn.XLOOKUP(B143,'F3D 2025'!B:B,'F3D 2025'!E:E,200),_xlfn.XLOOKUP(B143,'F3D 2023'!B:B,'F3D 2023'!E:E,200),_xlfn.XLOOKUP(B143,'F3D 2022'!B:B,'F3D 2022'!E:E,200),_xlfn.XLOOKUP(B143,'F3D 2019'!B:B,'F3D 2019'!E:E,200),_xlfn.XLOOKUP(B143,'F3D 2017'!B:B,'F3D 2017'!E:E,200),_xlfn.XLOOKUP(B143,'F3D 2015'!B:B,'F3D 2015'!E:E,200),_xlfn.XLOOKUP(B143,'F3D 2013'!B:B,'F3D 2013'!E:E,200),_xlfn.XLOOKUP(B143,'F3D 2011'!B:B,'F3D 2011'!E:E,200),_xlfn.XLOOKUP(B143,'F3D 2009'!B:B,'F3D 2009'!E:E,200),_xlfn.XLOOKUP(B143,'F3D 2007'!B:B,'F3D 2007'!E:E,200),_xlfn.XLOOKUP(B143,'F3D 2005'!B:B,'F3D 2005'!E:E,200),_xlfn.XLOOKUP(B143,'F3D 2003'!B:B,'F3D 2003'!E:E,200),_xlfn.XLOOKUP(B143,'F3D 2001'!B:B,'F3D 2001'!E:E,200),_xlfn.XLOOKUP(B143,'F3D 1999'!B:B,'F3D 1999'!E:E,200),_xlfn.XLOOKUP(B143,'F3D 1997'!B:B,'F3D 1997'!E:E,200),_xlfn.XLOOKUP(B143,'F3D 1995'!B:B,'F3D 1995'!E:E,200),_xlfn.XLOOKUP(B143,'F3D 1993'!B:B,'F3D 1993'!E:E,200),_xlfn.XLOOKUP(B143,'F3D 1991'!B:B,'F3D 1991'!E:E,200),_xlfn.XLOOKUP(B143,'F3D 1989'!B:B,'F3D 1989'!E:E,200),_xlfn.XLOOKUP(B143,'F3D 1987'!B:B,'F3D 1987'!E:E,200),_xlfn.XLOOKUP(B143,'F3D 1985'!B:B,'F3D 1985'!E:E,200))</f>
        <v>96.43</v>
      </c>
      <c r="E143" s="82">
        <f>_xlfn.XLOOKUP(F143,AB:AB,AC:AC,0)+_xlfn.XLOOKUP(G143,AB:AB,AC:AC,0)+_xlfn.XLOOKUP(H143,AB:AB,AC:AC,0)+_xlfn.XLOOKUP(I143,AB:AB,AC:AC,0)+_xlfn.XLOOKUP(J143,AB:AB,AC:AC,0)+_xlfn.XLOOKUP(K143,AB:AB,AC:AC,0)+_xlfn.XLOOKUP(L143,AB:AB,AC:AC,0)+_xlfn.XLOOKUP(M143,AB:AB,AC:AC,0)+_xlfn.XLOOKUP(N143,AB:AB,AC:AC,0)+_xlfn.XLOOKUP(O143,AB:AB,AC:AC,0)+_xlfn.XLOOKUP(P143,AB:AB,AC:AC,0)+_xlfn.XLOOKUP(Q143,AB:AB,AC:AC,0)+_xlfn.XLOOKUP(R143,AB:AB,AC:AC,0)+_xlfn.XLOOKUP(S143,AB:AB,AC:AC,0)+_xlfn.XLOOKUP(T143,AB:AB,AC:AC,0)+_xlfn.XLOOKUP(U143,AB:AB,AC:AC,0)+_xlfn.XLOOKUP(V143,AB:AB,AC:AC,0)+_xlfn.XLOOKUP(W143,AB:AB,AC:AC,0)+_xlfn.XLOOKUP(X143,AB:AB,AC:AC,0)+_xlfn.XLOOKUP(Y143,AB:AB,AC:AC,0)+_xlfn.XLOOKUP(Z143,AB:AB,AC:AC,0)</f>
        <v>12.614597443330826</v>
      </c>
      <c r="F143" s="46" t="str">
        <f>_xlfn.XLOOKUP(B143,'F3D 2025'!$B$3:$B$60,'F3D 2025'!$A$3:$A$60,"-")</f>
        <v>-</v>
      </c>
      <c r="G143" s="49" t="str">
        <f>_xlfn.XLOOKUP(B143,'F3D 2023'!$B$3:$B$60,'F3D 2023'!$A$3:$A$60,"-")</f>
        <v>-</v>
      </c>
      <c r="H143" s="49" t="str">
        <f>_xlfn.XLOOKUP(B143,'F3D 2022'!$B$3:$B$60,'F3D 2022'!$A$3:$A$60,"-")</f>
        <v>-</v>
      </c>
      <c r="I143" s="49" t="str">
        <f>_xlfn.XLOOKUP(B143,'F3D 2019'!$B$3:$B$60,'F3D 2019'!$A$3:$A$60,"-")</f>
        <v>-</v>
      </c>
      <c r="J143" s="49" t="str">
        <f>_xlfn.XLOOKUP(B143,'F3D 2017'!$B$3:$B$60,'F3D 2017'!$A$3:$A$60,"-")</f>
        <v>-</v>
      </c>
      <c r="K143" s="49" t="str">
        <f>_xlfn.XLOOKUP(B143,'F3D 2015'!$B$3:$B$60,'F3D 2015'!$A$3:$A$60,"-")</f>
        <v>-</v>
      </c>
      <c r="L143" s="49" t="str">
        <f>_xlfn.XLOOKUP(B143,'F3D 2013'!$B$3:$B$60,'F3D 2013'!$A$3:$A$60,"-")</f>
        <v>-</v>
      </c>
      <c r="M143" s="49" t="str">
        <f>_xlfn.XLOOKUP(B143,'F3D 2011'!$B$3:$B$60,'F3D 2011'!$A$3:$A$60,"-")</f>
        <v>-</v>
      </c>
      <c r="N143" s="49" t="str">
        <f>_xlfn.XLOOKUP(B143,'F3D 2009'!$B$3:$B$60,'F3D 2009'!$A$3:$A$60,"-")</f>
        <v>-</v>
      </c>
      <c r="O143" s="49" t="str">
        <f>_xlfn.XLOOKUP(B143,'F3D 2007'!$B$3:$B$60,'F3D 2007'!$A$3:$A$60,"-")</f>
        <v>-</v>
      </c>
      <c r="P143" s="49" t="str">
        <f>_xlfn.XLOOKUP(B143,'F3D 2005'!$B$3:$B$60,'F3D 2005'!$A$3:$A$60,"-")</f>
        <v>-</v>
      </c>
      <c r="Q143" s="49" t="str">
        <f>_xlfn.XLOOKUP(B143,'F3D 2003'!$B$3:$B$60,'F3D 2003'!$A$3:$A$60,"-")</f>
        <v>-</v>
      </c>
      <c r="R143" s="49" t="str">
        <f>_xlfn.XLOOKUP(B143,'F3D 2001'!$B$3:$B$60,'F3D 2001'!$A$3:$A$60,"-")</f>
        <v>-</v>
      </c>
      <c r="S143" s="49" t="str">
        <f>_xlfn.XLOOKUP(B143,'F3D 1999'!$B$3:$B$60,'F3D 1999'!$A$3:$A$60,"-")</f>
        <v>-</v>
      </c>
      <c r="T143" s="49" t="str">
        <f>_xlfn.XLOOKUP(B143,'F3D 1997'!$B$3:$B$56,'F3D 1997'!$A$3:$A$56,"-")</f>
        <v>-</v>
      </c>
      <c r="U143" s="49" t="str">
        <f>_xlfn.XLOOKUP(B143,'F3D 1995'!$B$3:$B$60,'F3D 1995'!$A$3:$A$60,"-")</f>
        <v>-</v>
      </c>
      <c r="V143" s="49" t="str">
        <f>_xlfn.XLOOKUP(B143,'F3D 1993'!$B$3:$B$60,'F3D 1993'!$A$3:$A$60,"-")</f>
        <v>-</v>
      </c>
      <c r="W143" s="49" t="str">
        <f>_xlfn.XLOOKUP(B143,'F3D 1991'!$B$3:$B$60,'F3D 1991'!$A$3:$A$60,"-")</f>
        <v>-</v>
      </c>
      <c r="X143" s="49" t="str">
        <f>_xlfn.XLOOKUP(B143,'F3D 1989'!$B$3:$B$60,'F3D 1989'!$A$3:$A$60,"-")</f>
        <v>-</v>
      </c>
      <c r="Y143" s="49" t="str">
        <f>_xlfn.XLOOKUP(B143,'F3D 1987'!$B$3:$B$60,'F3D 1987'!$A$3:$A$60,"-")</f>
        <v>-</v>
      </c>
      <c r="Z143" s="50">
        <f>_xlfn.XLOOKUP(B143,'F3D 1985'!$B$3:$B$60,'F3D 1985'!$A$3:$A$60,"-")</f>
        <v>16</v>
      </c>
    </row>
    <row r="144" spans="1:26" x14ac:dyDescent="0.3">
      <c r="A144" s="40">
        <f>A143+1</f>
        <v>142</v>
      </c>
      <c r="B144" s="41" t="s">
        <v>225</v>
      </c>
      <c r="C144" s="42" t="s">
        <v>11</v>
      </c>
      <c r="D144" s="85">
        <f>MIN(_xlfn.XLOOKUP(B144,'F3D 2025'!B:B,'F3D 2025'!E:E,200),_xlfn.XLOOKUP(B144,'F3D 2023'!B:B,'F3D 2023'!E:E,200),_xlfn.XLOOKUP(B144,'F3D 2022'!B:B,'F3D 2022'!E:E,200),_xlfn.XLOOKUP(B144,'F3D 2019'!B:B,'F3D 2019'!E:E,200),_xlfn.XLOOKUP(B144,'F3D 2017'!B:B,'F3D 2017'!E:E,200),_xlfn.XLOOKUP(B144,'F3D 2015'!B:B,'F3D 2015'!E:E,200),_xlfn.XLOOKUP(B144,'F3D 2013'!B:B,'F3D 2013'!E:E,200),_xlfn.XLOOKUP(B144,'F3D 2011'!B:B,'F3D 2011'!E:E,200),_xlfn.XLOOKUP(B144,'F3D 2009'!B:B,'F3D 2009'!E:E,200),_xlfn.XLOOKUP(B144,'F3D 2007'!B:B,'F3D 2007'!E:E,200),_xlfn.XLOOKUP(B144,'F3D 2005'!B:B,'F3D 2005'!E:E,200),_xlfn.XLOOKUP(B144,'F3D 2003'!B:B,'F3D 2003'!E:E,200),_xlfn.XLOOKUP(B144,'F3D 2001'!B:B,'F3D 2001'!E:E,200),_xlfn.XLOOKUP(B144,'F3D 1999'!B:B,'F3D 1999'!E:E,200),_xlfn.XLOOKUP(B144,'F3D 1997'!B:B,'F3D 1997'!E:E,200),_xlfn.XLOOKUP(B144,'F3D 1995'!B:B,'F3D 1995'!E:E,200),_xlfn.XLOOKUP(B144,'F3D 1993'!B:B,'F3D 1993'!E:E,200),_xlfn.XLOOKUP(B144,'F3D 1991'!B:B,'F3D 1991'!E:E,200),_xlfn.XLOOKUP(B144,'F3D 1989'!B:B,'F3D 1989'!E:E,200),_xlfn.XLOOKUP(B144,'F3D 1987'!B:B,'F3D 1987'!E:E,200),_xlfn.XLOOKUP(B144,'F3D 1985'!B:B,'F3D 1985'!E:E,200))</f>
        <v>63.61</v>
      </c>
      <c r="E144" s="82">
        <f>_xlfn.XLOOKUP(F144,AB:AB,AC:AC,0)+_xlfn.XLOOKUP(G144,AB:AB,AC:AC,0)+_xlfn.XLOOKUP(H144,AB:AB,AC:AC,0)+_xlfn.XLOOKUP(I144,AB:AB,AC:AC,0)+_xlfn.XLOOKUP(J144,AB:AB,AC:AC,0)+_xlfn.XLOOKUP(K144,AB:AB,AC:AC,0)+_xlfn.XLOOKUP(L144,AB:AB,AC:AC,0)+_xlfn.XLOOKUP(M144,AB:AB,AC:AC,0)+_xlfn.XLOOKUP(N144,AB:AB,AC:AC,0)+_xlfn.XLOOKUP(O144,AB:AB,AC:AC,0)+_xlfn.XLOOKUP(P144,AB:AB,AC:AC,0)+_xlfn.XLOOKUP(Q144,AB:AB,AC:AC,0)+_xlfn.XLOOKUP(R144,AB:AB,AC:AC,0)+_xlfn.XLOOKUP(S144,AB:AB,AC:AC,0)+_xlfn.XLOOKUP(T144,AB:AB,AC:AC,0)+_xlfn.XLOOKUP(U144,AB:AB,AC:AC,0)+_xlfn.XLOOKUP(V144,AB:AB,AC:AC,0)+_xlfn.XLOOKUP(W144,AB:AB,AC:AC,0)+_xlfn.XLOOKUP(X144,AB:AB,AC:AC,0)+_xlfn.XLOOKUP(Y144,AB:AB,AC:AC,0)+_xlfn.XLOOKUP(Z144,AB:AB,AC:AC,0)</f>
        <v>12.614597443330826</v>
      </c>
      <c r="F144" s="46" t="str">
        <f>_xlfn.XLOOKUP(B144,'F3D 2025'!$B$3:$B$60,'F3D 2025'!$A$3:$A$60,"-")</f>
        <v>-</v>
      </c>
      <c r="G144" s="49" t="str">
        <f>_xlfn.XLOOKUP(B144,'F3D 2023'!$B$3:$B$60,'F3D 2023'!$A$3:$A$60,"-")</f>
        <v>-</v>
      </c>
      <c r="H144" s="49" t="str">
        <f>_xlfn.XLOOKUP(B144,'F3D 2022'!$B$3:$B$60,'F3D 2022'!$A$3:$A$60,"-")</f>
        <v>-</v>
      </c>
      <c r="I144" s="49" t="str">
        <f>_xlfn.XLOOKUP(B144,'F3D 2019'!$B$3:$B$60,'F3D 2019'!$A$3:$A$60,"-")</f>
        <v>-</v>
      </c>
      <c r="J144" s="49" t="str">
        <f>_xlfn.XLOOKUP(B144,'F3D 2017'!$B$3:$B$60,'F3D 2017'!$A$3:$A$60,"-")</f>
        <v>-</v>
      </c>
      <c r="K144" s="49" t="str">
        <f>_xlfn.XLOOKUP(B144,'F3D 2015'!$B$3:$B$60,'F3D 2015'!$A$3:$A$60,"-")</f>
        <v>-</v>
      </c>
      <c r="L144" s="49" t="str">
        <f>_xlfn.XLOOKUP(B144,'F3D 2013'!$B$3:$B$60,'F3D 2013'!$A$3:$A$60,"-")</f>
        <v>-</v>
      </c>
      <c r="M144" s="49" t="str">
        <f>_xlfn.XLOOKUP(B144,'F3D 2011'!$B$3:$B$60,'F3D 2011'!$A$3:$A$60,"-")</f>
        <v>-</v>
      </c>
      <c r="N144" s="49" t="str">
        <f>_xlfn.XLOOKUP(B144,'F3D 2009'!$B$3:$B$60,'F3D 2009'!$A$3:$A$60,"-")</f>
        <v>-</v>
      </c>
      <c r="O144" s="49" t="str">
        <f>_xlfn.XLOOKUP(B144,'F3D 2007'!$B$3:$B$60,'F3D 2007'!$A$3:$A$60,"-")</f>
        <v>-</v>
      </c>
      <c r="P144" s="49">
        <f>_xlfn.XLOOKUP(B144,'F3D 2005'!$B$3:$B$60,'F3D 2005'!$A$3:$A$60,"-")</f>
        <v>16</v>
      </c>
      <c r="Q144" s="49" t="str">
        <f>_xlfn.XLOOKUP(B144,'F3D 2003'!$B$3:$B$60,'F3D 2003'!$A$3:$A$60,"-")</f>
        <v>-</v>
      </c>
      <c r="R144" s="49" t="str">
        <f>_xlfn.XLOOKUP(B144,'F3D 2001'!$B$3:$B$60,'F3D 2001'!$A$3:$A$60,"-")</f>
        <v>-</v>
      </c>
      <c r="S144" s="49" t="str">
        <f>_xlfn.XLOOKUP(B144,'F3D 1999'!$B$3:$B$60,'F3D 1999'!$A$3:$A$60,"-")</f>
        <v>-</v>
      </c>
      <c r="T144" s="49" t="str">
        <f>_xlfn.XLOOKUP(B144,'F3D 1997'!$B$3:$B$56,'F3D 1997'!$A$3:$A$56,"-")</f>
        <v>-</v>
      </c>
      <c r="U144" s="49" t="str">
        <f>_xlfn.XLOOKUP(B144,'F3D 1995'!$B$3:$B$60,'F3D 1995'!$A$3:$A$60,"-")</f>
        <v>-</v>
      </c>
      <c r="V144" s="49" t="str">
        <f>_xlfn.XLOOKUP(B144,'F3D 1993'!$B$3:$B$60,'F3D 1993'!$A$3:$A$60,"-")</f>
        <v>-</v>
      </c>
      <c r="W144" s="49" t="str">
        <f>_xlfn.XLOOKUP(B144,'F3D 1991'!$B$3:$B$60,'F3D 1991'!$A$3:$A$60,"-")</f>
        <v>-</v>
      </c>
      <c r="X144" s="49" t="str">
        <f>_xlfn.XLOOKUP(B144,'F3D 1989'!$B$3:$B$60,'F3D 1989'!$A$3:$A$60,"-")</f>
        <v>-</v>
      </c>
      <c r="Y144" s="49" t="str">
        <f>_xlfn.XLOOKUP(B144,'F3D 1987'!$B$3:$B$60,'F3D 1987'!$A$3:$A$60,"-")</f>
        <v>-</v>
      </c>
      <c r="Z144" s="50" t="str">
        <f>_xlfn.XLOOKUP(B144,'F3D 1985'!$B$3:$B$60,'F3D 1985'!$A$3:$A$60,"-")</f>
        <v>-</v>
      </c>
    </row>
    <row r="145" spans="1:26" x14ac:dyDescent="0.3">
      <c r="A145" s="40">
        <f>A144+1</f>
        <v>143</v>
      </c>
      <c r="B145" s="41" t="s">
        <v>325</v>
      </c>
      <c r="C145" s="42" t="s">
        <v>38</v>
      </c>
      <c r="D145" s="85">
        <f>MIN(_xlfn.XLOOKUP(B145,'F3D 2025'!B:B,'F3D 2025'!E:E,200),_xlfn.XLOOKUP(B145,'F3D 2023'!B:B,'F3D 2023'!E:E,200),_xlfn.XLOOKUP(B145,'F3D 2022'!B:B,'F3D 2022'!E:E,200),_xlfn.XLOOKUP(B145,'F3D 2019'!B:B,'F3D 2019'!E:E,200),_xlfn.XLOOKUP(B145,'F3D 2017'!B:B,'F3D 2017'!E:E,200),_xlfn.XLOOKUP(B145,'F3D 2015'!B:B,'F3D 2015'!E:E,200),_xlfn.XLOOKUP(B145,'F3D 2013'!B:B,'F3D 2013'!E:E,200),_xlfn.XLOOKUP(B145,'F3D 2011'!B:B,'F3D 2011'!E:E,200),_xlfn.XLOOKUP(B145,'F3D 2009'!B:B,'F3D 2009'!E:E,200),_xlfn.XLOOKUP(B145,'F3D 2007'!B:B,'F3D 2007'!E:E,200),_xlfn.XLOOKUP(B145,'F3D 2005'!B:B,'F3D 2005'!E:E,200),_xlfn.XLOOKUP(B145,'F3D 2003'!B:B,'F3D 2003'!E:E,200),_xlfn.XLOOKUP(B145,'F3D 2001'!B:B,'F3D 2001'!E:E,200),_xlfn.XLOOKUP(B145,'F3D 1999'!B:B,'F3D 1999'!E:E,200),_xlfn.XLOOKUP(B145,'F3D 1997'!B:B,'F3D 1997'!E:E,200),_xlfn.XLOOKUP(B145,'F3D 1995'!B:B,'F3D 1995'!E:E,200),_xlfn.XLOOKUP(B145,'F3D 1993'!B:B,'F3D 1993'!E:E,200),_xlfn.XLOOKUP(B145,'F3D 1991'!B:B,'F3D 1991'!E:E,200),_xlfn.XLOOKUP(B145,'F3D 1989'!B:B,'F3D 1989'!E:E,200),_xlfn.XLOOKUP(B145,'F3D 1987'!B:B,'F3D 1987'!E:E,200),_xlfn.XLOOKUP(B145,'F3D 1985'!B:B,'F3D 1985'!E:E,200))</f>
        <v>83.2</v>
      </c>
      <c r="E145" s="82">
        <f>_xlfn.XLOOKUP(F145,AB:AB,AC:AC,0)+_xlfn.XLOOKUP(G145,AB:AB,AC:AC,0)+_xlfn.XLOOKUP(H145,AB:AB,AC:AC,0)+_xlfn.XLOOKUP(I145,AB:AB,AC:AC,0)+_xlfn.XLOOKUP(J145,AB:AB,AC:AC,0)+_xlfn.XLOOKUP(K145,AB:AB,AC:AC,0)+_xlfn.XLOOKUP(L145,AB:AB,AC:AC,0)+_xlfn.XLOOKUP(M145,AB:AB,AC:AC,0)+_xlfn.XLOOKUP(N145,AB:AB,AC:AC,0)+_xlfn.XLOOKUP(O145,AB:AB,AC:AC,0)+_xlfn.XLOOKUP(P145,AB:AB,AC:AC,0)+_xlfn.XLOOKUP(Q145,AB:AB,AC:AC,0)+_xlfn.XLOOKUP(R145,AB:AB,AC:AC,0)+_xlfn.XLOOKUP(S145,AB:AB,AC:AC,0)+_xlfn.XLOOKUP(T145,AB:AB,AC:AC,0)+_xlfn.XLOOKUP(U145,AB:AB,AC:AC,0)+_xlfn.XLOOKUP(V145,AB:AB,AC:AC,0)+_xlfn.XLOOKUP(W145,AB:AB,AC:AC,0)+_xlfn.XLOOKUP(X145,AB:AB,AC:AC,0)+_xlfn.XLOOKUP(Y145,AB:AB,AC:AC,0)+_xlfn.XLOOKUP(Z145,AB:AB,AC:AC,0)</f>
        <v>12.614597443330826</v>
      </c>
      <c r="F145" s="46" t="str">
        <f>_xlfn.XLOOKUP(B145,'F3D 2025'!$B$3:$B$60,'F3D 2025'!$A$3:$A$60,"-")</f>
        <v>-</v>
      </c>
      <c r="G145" s="49" t="str">
        <f>_xlfn.XLOOKUP(B145,'F3D 2023'!$B$3:$B$60,'F3D 2023'!$A$3:$A$60,"-")</f>
        <v>-</v>
      </c>
      <c r="H145" s="49" t="str">
        <f>_xlfn.XLOOKUP(B145,'F3D 2022'!$B$3:$B$60,'F3D 2022'!$A$3:$A$60,"-")</f>
        <v>-</v>
      </c>
      <c r="I145" s="49" t="str">
        <f>_xlfn.XLOOKUP(B145,'F3D 2019'!$B$3:$B$60,'F3D 2019'!$A$3:$A$60,"-")</f>
        <v>-</v>
      </c>
      <c r="J145" s="49" t="str">
        <f>_xlfn.XLOOKUP(B145,'F3D 2017'!$B$3:$B$60,'F3D 2017'!$A$3:$A$60,"-")</f>
        <v>-</v>
      </c>
      <c r="K145" s="49" t="str">
        <f>_xlfn.XLOOKUP(B145,'F3D 2015'!$B$3:$B$60,'F3D 2015'!$A$3:$A$60,"-")</f>
        <v>-</v>
      </c>
      <c r="L145" s="49" t="str">
        <f>_xlfn.XLOOKUP(B145,'F3D 2013'!$B$3:$B$60,'F3D 2013'!$A$3:$A$60,"-")</f>
        <v>-</v>
      </c>
      <c r="M145" s="49" t="str">
        <f>_xlfn.XLOOKUP(B145,'F3D 2011'!$B$3:$B$60,'F3D 2011'!$A$3:$A$60,"-")</f>
        <v>-</v>
      </c>
      <c r="N145" s="49" t="str">
        <f>_xlfn.XLOOKUP(B145,'F3D 2009'!$B$3:$B$60,'F3D 2009'!$A$3:$A$60,"-")</f>
        <v>-</v>
      </c>
      <c r="O145" s="49" t="str">
        <f>_xlfn.XLOOKUP(B145,'F3D 2007'!$B$3:$B$60,'F3D 2007'!$A$3:$A$60,"-")</f>
        <v>-</v>
      </c>
      <c r="P145" s="49" t="str">
        <f>_xlfn.XLOOKUP(B145,'F3D 2005'!$B$3:$B$60,'F3D 2005'!$A$3:$A$60,"-")</f>
        <v>-</v>
      </c>
      <c r="Q145" s="49" t="str">
        <f>_xlfn.XLOOKUP(B145,'F3D 2003'!$B$3:$B$60,'F3D 2003'!$A$3:$A$60,"-")</f>
        <v>-</v>
      </c>
      <c r="R145" s="49" t="str">
        <f>_xlfn.XLOOKUP(B145,'F3D 2001'!$B$3:$B$60,'F3D 2001'!$A$3:$A$60,"-")</f>
        <v>-</v>
      </c>
      <c r="S145" s="49" t="str">
        <f>_xlfn.XLOOKUP(B145,'F3D 1999'!$B$3:$B$60,'F3D 1999'!$A$3:$A$60,"-")</f>
        <v>-</v>
      </c>
      <c r="T145" s="49" t="str">
        <f>_xlfn.XLOOKUP(B145,'F3D 1997'!$B$3:$B$56,'F3D 1997'!$A$3:$A$56,"-")</f>
        <v>-</v>
      </c>
      <c r="U145" s="49" t="str">
        <f>_xlfn.XLOOKUP(B145,'F3D 1995'!$B$3:$B$60,'F3D 1995'!$A$3:$A$60,"-")</f>
        <v>-</v>
      </c>
      <c r="V145" s="49" t="str">
        <f>_xlfn.XLOOKUP(B145,'F3D 1993'!$B$3:$B$60,'F3D 1993'!$A$3:$A$60,"-")</f>
        <v>-</v>
      </c>
      <c r="W145" s="49" t="str">
        <f>_xlfn.XLOOKUP(B145,'F3D 1991'!$B$3:$B$60,'F3D 1991'!$A$3:$A$60,"-")</f>
        <v>-</v>
      </c>
      <c r="X145" s="49">
        <f>_xlfn.XLOOKUP(B145,'F3D 1989'!$B$3:$B$60,'F3D 1989'!$A$3:$A$60,"-")</f>
        <v>16</v>
      </c>
      <c r="Y145" s="49" t="str">
        <f>_xlfn.XLOOKUP(B145,'F3D 1987'!$B$3:$B$60,'F3D 1987'!$A$3:$A$60,"-")</f>
        <v>-</v>
      </c>
      <c r="Z145" s="50" t="str">
        <f>_xlfn.XLOOKUP(B145,'F3D 1985'!$B$3:$B$60,'F3D 1985'!$A$3:$A$60,"-")</f>
        <v>-</v>
      </c>
    </row>
    <row r="146" spans="1:26" x14ac:dyDescent="0.3">
      <c r="A146" s="40">
        <f>A145+1</f>
        <v>144</v>
      </c>
      <c r="B146" s="41" t="s">
        <v>126</v>
      </c>
      <c r="C146" s="42" t="s">
        <v>7</v>
      </c>
      <c r="D146" s="85">
        <f>MIN(_xlfn.XLOOKUP(B146,'F3D 2025'!B:B,'F3D 2025'!E:E,200),_xlfn.XLOOKUP(B146,'F3D 2023'!B:B,'F3D 2023'!E:E,200),_xlfn.XLOOKUP(B146,'F3D 2022'!B:B,'F3D 2022'!E:E,200),_xlfn.XLOOKUP(B146,'F3D 2019'!B:B,'F3D 2019'!E:E,200),_xlfn.XLOOKUP(B146,'F3D 2017'!B:B,'F3D 2017'!E:E,200),_xlfn.XLOOKUP(B146,'F3D 2015'!B:B,'F3D 2015'!E:E,200),_xlfn.XLOOKUP(B146,'F3D 2013'!B:B,'F3D 2013'!E:E,200),_xlfn.XLOOKUP(B146,'F3D 2011'!B:B,'F3D 2011'!E:E,200),_xlfn.XLOOKUP(B146,'F3D 2009'!B:B,'F3D 2009'!E:E,200),_xlfn.XLOOKUP(B146,'F3D 2007'!B:B,'F3D 2007'!E:E,200),_xlfn.XLOOKUP(B146,'F3D 2005'!B:B,'F3D 2005'!E:E,200),_xlfn.XLOOKUP(B146,'F3D 2003'!B:B,'F3D 2003'!E:E,200),_xlfn.XLOOKUP(B146,'F3D 2001'!B:B,'F3D 2001'!E:E,200),_xlfn.XLOOKUP(B146,'F3D 1999'!B:B,'F3D 1999'!E:E,200),_xlfn.XLOOKUP(B146,'F3D 1997'!B:B,'F3D 1997'!E:E,200),_xlfn.XLOOKUP(B146,'F3D 1995'!B:B,'F3D 1995'!E:E,200),_xlfn.XLOOKUP(B146,'F3D 1993'!B:B,'F3D 1993'!E:E,200),_xlfn.XLOOKUP(B146,'F3D 1991'!B:B,'F3D 1991'!E:E,200),_xlfn.XLOOKUP(B146,'F3D 1989'!B:B,'F3D 1989'!E:E,200),_xlfn.XLOOKUP(B146,'F3D 1987'!B:B,'F3D 1987'!E:E,200),_xlfn.XLOOKUP(B146,'F3D 1985'!B:B,'F3D 1985'!E:E,200))</f>
        <v>59.69</v>
      </c>
      <c r="E146" s="82">
        <f>_xlfn.XLOOKUP(F146,AB:AB,AC:AC,0)+_xlfn.XLOOKUP(G146,AB:AB,AC:AC,0)+_xlfn.XLOOKUP(H146,AB:AB,AC:AC,0)+_xlfn.XLOOKUP(I146,AB:AB,AC:AC,0)+_xlfn.XLOOKUP(J146,AB:AB,AC:AC,0)+_xlfn.XLOOKUP(K146,AB:AB,AC:AC,0)+_xlfn.XLOOKUP(L146,AB:AB,AC:AC,0)+_xlfn.XLOOKUP(M146,AB:AB,AC:AC,0)+_xlfn.XLOOKUP(N146,AB:AB,AC:AC,0)+_xlfn.XLOOKUP(O146,AB:AB,AC:AC,0)+_xlfn.XLOOKUP(P146,AB:AB,AC:AC,0)+_xlfn.XLOOKUP(Q146,AB:AB,AC:AC,0)+_xlfn.XLOOKUP(R146,AB:AB,AC:AC,0)+_xlfn.XLOOKUP(S146,AB:AB,AC:AC,0)+_xlfn.XLOOKUP(T146,AB:AB,AC:AC,0)+_xlfn.XLOOKUP(U146,AB:AB,AC:AC,0)+_xlfn.XLOOKUP(V146,AB:AB,AC:AC,0)+_xlfn.XLOOKUP(W146,AB:AB,AC:AC,0)+_xlfn.XLOOKUP(X146,AB:AB,AC:AC,0)+_xlfn.XLOOKUP(Y146,AB:AB,AC:AC,0)+_xlfn.XLOOKUP(Z146,AB:AB,AC:AC,0)</f>
        <v>11.342423971222136</v>
      </c>
      <c r="F146" s="46" t="str">
        <f>_xlfn.XLOOKUP(B146,'F3D 2025'!$B$3:$B$60,'F3D 2025'!$A$3:$A$60,"-")</f>
        <v>-</v>
      </c>
      <c r="G146" s="49" t="str">
        <f>_xlfn.XLOOKUP(B146,'F3D 2023'!$B$3:$B$60,'F3D 2023'!$A$3:$A$60,"-")</f>
        <v>-</v>
      </c>
      <c r="H146" s="49">
        <f>_xlfn.XLOOKUP(B146,'F3D 2022'!$B$3:$B$60,'F3D 2022'!$A$3:$A$60,"-")</f>
        <v>20</v>
      </c>
      <c r="I146" s="49">
        <f>_xlfn.XLOOKUP(B146,'F3D 2019'!$B$3:$B$60,'F3D 2019'!$A$3:$A$60,"-")</f>
        <v>26</v>
      </c>
      <c r="J146" s="49" t="str">
        <f>_xlfn.XLOOKUP(B146,'F3D 2017'!$B$3:$B$60,'F3D 2017'!$A$3:$A$60,"-")</f>
        <v>-</v>
      </c>
      <c r="K146" s="49" t="str">
        <f>_xlfn.XLOOKUP(B146,'F3D 2015'!$B$3:$B$60,'F3D 2015'!$A$3:$A$60,"-")</f>
        <v>-</v>
      </c>
      <c r="L146" s="49" t="str">
        <f>_xlfn.XLOOKUP(B146,'F3D 2013'!$B$3:$B$60,'F3D 2013'!$A$3:$A$60,"-")</f>
        <v>-</v>
      </c>
      <c r="M146" s="49" t="str">
        <f>_xlfn.XLOOKUP(B146,'F3D 2011'!$B$3:$B$60,'F3D 2011'!$A$3:$A$60,"-")</f>
        <v>-</v>
      </c>
      <c r="N146" s="49" t="str">
        <f>_xlfn.XLOOKUP(B146,'F3D 2009'!$B$3:$B$60,'F3D 2009'!$A$3:$A$60,"-")</f>
        <v>-</v>
      </c>
      <c r="O146" s="49" t="str">
        <f>_xlfn.XLOOKUP(B146,'F3D 2007'!$B$3:$B$60,'F3D 2007'!$A$3:$A$60,"-")</f>
        <v>-</v>
      </c>
      <c r="P146" s="49" t="str">
        <f>_xlfn.XLOOKUP(B146,'F3D 2005'!$B$3:$B$60,'F3D 2005'!$A$3:$A$60,"-")</f>
        <v>-</v>
      </c>
      <c r="Q146" s="49" t="str">
        <f>_xlfn.XLOOKUP(B146,'F3D 2003'!$B$3:$B$60,'F3D 2003'!$A$3:$A$60,"-")</f>
        <v>-</v>
      </c>
      <c r="R146" s="49" t="str">
        <f>_xlfn.XLOOKUP(B146,'F3D 2001'!$B$3:$B$60,'F3D 2001'!$A$3:$A$60,"-")</f>
        <v>-</v>
      </c>
      <c r="S146" s="49" t="str">
        <f>_xlfn.XLOOKUP(B146,'F3D 1999'!$B$3:$B$60,'F3D 1999'!$A$3:$A$60,"-")</f>
        <v>-</v>
      </c>
      <c r="T146" s="49" t="str">
        <f>_xlfn.XLOOKUP(B146,'F3D 1997'!$B$3:$B$56,'F3D 1997'!$A$3:$A$56,"-")</f>
        <v>-</v>
      </c>
      <c r="U146" s="49" t="str">
        <f>_xlfn.XLOOKUP(B146,'F3D 1995'!$B$3:$B$60,'F3D 1995'!$A$3:$A$60,"-")</f>
        <v>-</v>
      </c>
      <c r="V146" s="49" t="str">
        <f>_xlfn.XLOOKUP(B146,'F3D 1993'!$B$3:$B$60,'F3D 1993'!$A$3:$A$60,"-")</f>
        <v>-</v>
      </c>
      <c r="W146" s="49" t="str">
        <f>_xlfn.XLOOKUP(B146,'F3D 1991'!$B$3:$B$60,'F3D 1991'!$A$3:$A$60,"-")</f>
        <v>-</v>
      </c>
      <c r="X146" s="49" t="str">
        <f>_xlfn.XLOOKUP(B146,'F3D 1989'!$B$3:$B$60,'F3D 1989'!$A$3:$A$60,"-")</f>
        <v>-</v>
      </c>
      <c r="Y146" s="49" t="str">
        <f>_xlfn.XLOOKUP(B146,'F3D 1987'!$B$3:$B$60,'F3D 1987'!$A$3:$A$60,"-")</f>
        <v>-</v>
      </c>
      <c r="Z146" s="50" t="str">
        <f>_xlfn.XLOOKUP(B146,'F3D 1985'!$B$3:$B$60,'F3D 1985'!$A$3:$A$60,"-")</f>
        <v>-</v>
      </c>
    </row>
    <row r="147" spans="1:26" x14ac:dyDescent="0.3">
      <c r="A147" s="40">
        <f>A146+1</f>
        <v>145</v>
      </c>
      <c r="B147" s="41" t="s">
        <v>317</v>
      </c>
      <c r="C147" s="42" t="s">
        <v>37</v>
      </c>
      <c r="D147" s="85">
        <f>MIN(_xlfn.XLOOKUP(B147,'F3D 2025'!B:B,'F3D 2025'!E:E,200),_xlfn.XLOOKUP(B147,'F3D 2023'!B:B,'F3D 2023'!E:E,200),_xlfn.XLOOKUP(B147,'F3D 2022'!B:B,'F3D 2022'!E:E,200),_xlfn.XLOOKUP(B147,'F3D 2019'!B:B,'F3D 2019'!E:E,200),_xlfn.XLOOKUP(B147,'F3D 2017'!B:B,'F3D 2017'!E:E,200),_xlfn.XLOOKUP(B147,'F3D 2015'!B:B,'F3D 2015'!E:E,200),_xlfn.XLOOKUP(B147,'F3D 2013'!B:B,'F3D 2013'!E:E,200),_xlfn.XLOOKUP(B147,'F3D 2011'!B:B,'F3D 2011'!E:E,200),_xlfn.XLOOKUP(B147,'F3D 2009'!B:B,'F3D 2009'!E:E,200),_xlfn.XLOOKUP(B147,'F3D 2007'!B:B,'F3D 2007'!E:E,200),_xlfn.XLOOKUP(B147,'F3D 2005'!B:B,'F3D 2005'!E:E,200),_xlfn.XLOOKUP(B147,'F3D 2003'!B:B,'F3D 2003'!E:E,200),_xlfn.XLOOKUP(B147,'F3D 2001'!B:B,'F3D 2001'!E:E,200),_xlfn.XLOOKUP(B147,'F3D 1999'!B:B,'F3D 1999'!E:E,200),_xlfn.XLOOKUP(B147,'F3D 1997'!B:B,'F3D 1997'!E:E,200),_xlfn.XLOOKUP(B147,'F3D 1995'!B:B,'F3D 1995'!E:E,200),_xlfn.XLOOKUP(B147,'F3D 1993'!B:B,'F3D 1993'!E:E,200),_xlfn.XLOOKUP(B147,'F3D 1991'!B:B,'F3D 1991'!E:E,200),_xlfn.XLOOKUP(B147,'F3D 1989'!B:B,'F3D 1989'!E:E,200),_xlfn.XLOOKUP(B147,'F3D 1987'!B:B,'F3D 1987'!E:E,200),_xlfn.XLOOKUP(B147,'F3D 1985'!B:B,'F3D 1985'!E:E,200))</f>
        <v>68.400000000000006</v>
      </c>
      <c r="E147" s="82">
        <f>_xlfn.XLOOKUP(F147,AB:AB,AC:AC,0)+_xlfn.XLOOKUP(G147,AB:AB,AC:AC,0)+_xlfn.XLOOKUP(H147,AB:AB,AC:AC,0)+_xlfn.XLOOKUP(I147,AB:AB,AC:AC,0)+_xlfn.XLOOKUP(J147,AB:AB,AC:AC,0)+_xlfn.XLOOKUP(K147,AB:AB,AC:AC,0)+_xlfn.XLOOKUP(L147,AB:AB,AC:AC,0)+_xlfn.XLOOKUP(M147,AB:AB,AC:AC,0)+_xlfn.XLOOKUP(N147,AB:AB,AC:AC,0)+_xlfn.XLOOKUP(O147,AB:AB,AC:AC,0)+_xlfn.XLOOKUP(P147,AB:AB,AC:AC,0)+_xlfn.XLOOKUP(Q147,AB:AB,AC:AC,0)+_xlfn.XLOOKUP(R147,AB:AB,AC:AC,0)+_xlfn.XLOOKUP(S147,AB:AB,AC:AC,0)+_xlfn.XLOOKUP(T147,AB:AB,AC:AC,0)+_xlfn.XLOOKUP(U147,AB:AB,AC:AC,0)+_xlfn.XLOOKUP(V147,AB:AB,AC:AC,0)+_xlfn.XLOOKUP(W147,AB:AB,AC:AC,0)+_xlfn.XLOOKUP(X147,AB:AB,AC:AC,0)+_xlfn.XLOOKUP(Y147,AB:AB,AC:AC,0)+_xlfn.XLOOKUP(Z147,AB:AB,AC:AC,0)</f>
        <v>11.254354622781944</v>
      </c>
      <c r="F147" s="46" t="str">
        <f>_xlfn.XLOOKUP(B147,'F3D 2025'!$B$3:$B$60,'F3D 2025'!$A$3:$A$60,"-")</f>
        <v>-</v>
      </c>
      <c r="G147" s="49" t="str">
        <f>_xlfn.XLOOKUP(B147,'F3D 2023'!$B$3:$B$60,'F3D 2023'!$A$3:$A$60,"-")</f>
        <v>-</v>
      </c>
      <c r="H147" s="49" t="str">
        <f>_xlfn.XLOOKUP(B147,'F3D 2022'!$B$3:$B$60,'F3D 2022'!$A$3:$A$60,"-")</f>
        <v>-</v>
      </c>
      <c r="I147" s="49" t="str">
        <f>_xlfn.XLOOKUP(B147,'F3D 2019'!$B$3:$B$60,'F3D 2019'!$A$3:$A$60,"-")</f>
        <v>-</v>
      </c>
      <c r="J147" s="49" t="str">
        <f>_xlfn.XLOOKUP(B147,'F3D 2017'!$B$3:$B$60,'F3D 2017'!$A$3:$A$60,"-")</f>
        <v>-</v>
      </c>
      <c r="K147" s="49" t="str">
        <f>_xlfn.XLOOKUP(B147,'F3D 2015'!$B$3:$B$60,'F3D 2015'!$A$3:$A$60,"-")</f>
        <v>-</v>
      </c>
      <c r="L147" s="49" t="str">
        <f>_xlfn.XLOOKUP(B147,'F3D 2013'!$B$3:$B$60,'F3D 2013'!$A$3:$A$60,"-")</f>
        <v>-</v>
      </c>
      <c r="M147" s="49" t="str">
        <f>_xlfn.XLOOKUP(B147,'F3D 2011'!$B$3:$B$60,'F3D 2011'!$A$3:$A$60,"-")</f>
        <v>-</v>
      </c>
      <c r="N147" s="49" t="str">
        <f>_xlfn.XLOOKUP(B147,'F3D 2009'!$B$3:$B$60,'F3D 2009'!$A$3:$A$60,"-")</f>
        <v>-</v>
      </c>
      <c r="O147" s="49" t="str">
        <f>_xlfn.XLOOKUP(B147,'F3D 2007'!$B$3:$B$60,'F3D 2007'!$A$3:$A$60,"-")</f>
        <v>-</v>
      </c>
      <c r="P147" s="49" t="str">
        <f>_xlfn.XLOOKUP(B147,'F3D 2005'!$B$3:$B$60,'F3D 2005'!$A$3:$A$60,"-")</f>
        <v>-</v>
      </c>
      <c r="Q147" s="49" t="str">
        <f>_xlfn.XLOOKUP(B147,'F3D 2003'!$B$3:$B$60,'F3D 2003'!$A$3:$A$60,"-")</f>
        <v>-</v>
      </c>
      <c r="R147" s="49" t="str">
        <f>_xlfn.XLOOKUP(B147,'F3D 2001'!$B$3:$B$60,'F3D 2001'!$A$3:$A$60,"-")</f>
        <v>-</v>
      </c>
      <c r="S147" s="49">
        <f>_xlfn.XLOOKUP(B147,'F3D 1999'!$B$3:$B$60,'F3D 1999'!$A$3:$A$60,"-")</f>
        <v>38</v>
      </c>
      <c r="T147" s="49">
        <f>_xlfn.XLOOKUP(B147,'F3D 1997'!$B$3:$B$56,'F3D 1997'!$A$3:$A$56,"-")</f>
        <v>36</v>
      </c>
      <c r="U147" s="49">
        <f>_xlfn.XLOOKUP(B147,'F3D 1995'!$B$3:$B$60,'F3D 1995'!$A$3:$A$60,"-")</f>
        <v>23</v>
      </c>
      <c r="V147" s="49">
        <f>_xlfn.XLOOKUP(B147,'F3D 1993'!$B$3:$B$60,'F3D 1993'!$A$3:$A$60,"-")</f>
        <v>29</v>
      </c>
      <c r="W147" s="49" t="str">
        <f>_xlfn.XLOOKUP(B147,'F3D 1991'!$B$3:$B$60,'F3D 1991'!$A$3:$A$60,"-")</f>
        <v>-</v>
      </c>
      <c r="X147" s="49" t="str">
        <f>_xlfn.XLOOKUP(B147,'F3D 1989'!$B$3:$B$60,'F3D 1989'!$A$3:$A$60,"-")</f>
        <v>-</v>
      </c>
      <c r="Y147" s="49" t="str">
        <f>_xlfn.XLOOKUP(B147,'F3D 1987'!$B$3:$B$60,'F3D 1987'!$A$3:$A$60,"-")</f>
        <v>-</v>
      </c>
      <c r="Z147" s="50" t="str">
        <f>_xlfn.XLOOKUP(B147,'F3D 1985'!$B$3:$B$60,'F3D 1985'!$A$3:$A$60,"-")</f>
        <v>-</v>
      </c>
    </row>
    <row r="148" spans="1:26" x14ac:dyDescent="0.3">
      <c r="A148" s="40">
        <f>A147+1</f>
        <v>146</v>
      </c>
      <c r="B148" s="41" t="s">
        <v>341</v>
      </c>
      <c r="C148" s="42" t="s">
        <v>38</v>
      </c>
      <c r="D148" s="85">
        <f>MIN(_xlfn.XLOOKUP(B148,'F3D 2025'!B:B,'F3D 2025'!E:E,200),_xlfn.XLOOKUP(B148,'F3D 2023'!B:B,'F3D 2023'!E:E,200),_xlfn.XLOOKUP(B148,'F3D 2022'!B:B,'F3D 2022'!E:E,200),_xlfn.XLOOKUP(B148,'F3D 2019'!B:B,'F3D 2019'!E:E,200),_xlfn.XLOOKUP(B148,'F3D 2017'!B:B,'F3D 2017'!E:E,200),_xlfn.XLOOKUP(B148,'F3D 2015'!B:B,'F3D 2015'!E:E,200),_xlfn.XLOOKUP(B148,'F3D 2013'!B:B,'F3D 2013'!E:E,200),_xlfn.XLOOKUP(B148,'F3D 2011'!B:B,'F3D 2011'!E:E,200),_xlfn.XLOOKUP(B148,'F3D 2009'!B:B,'F3D 2009'!E:E,200),_xlfn.XLOOKUP(B148,'F3D 2007'!B:B,'F3D 2007'!E:E,200),_xlfn.XLOOKUP(B148,'F3D 2005'!B:B,'F3D 2005'!E:E,200),_xlfn.XLOOKUP(B148,'F3D 2003'!B:B,'F3D 2003'!E:E,200),_xlfn.XLOOKUP(B148,'F3D 2001'!B:B,'F3D 2001'!E:E,200),_xlfn.XLOOKUP(B148,'F3D 1999'!B:B,'F3D 1999'!E:E,200),_xlfn.XLOOKUP(B148,'F3D 1997'!B:B,'F3D 1997'!E:E,200),_xlfn.XLOOKUP(B148,'F3D 1995'!B:B,'F3D 1995'!E:E,200),_xlfn.XLOOKUP(B148,'F3D 1993'!B:B,'F3D 1993'!E:E,200),_xlfn.XLOOKUP(B148,'F3D 1991'!B:B,'F3D 1991'!E:E,200),_xlfn.XLOOKUP(B148,'F3D 1989'!B:B,'F3D 1989'!E:E,200),_xlfn.XLOOKUP(B148,'F3D 1987'!B:B,'F3D 1987'!E:E,200),_xlfn.XLOOKUP(B148,'F3D 1985'!B:B,'F3D 1985'!E:E,200))</f>
        <v>109.85</v>
      </c>
      <c r="E148" s="82">
        <f>_xlfn.XLOOKUP(F148,AB:AB,AC:AC,0)+_xlfn.XLOOKUP(G148,AB:AB,AC:AC,0)+_xlfn.XLOOKUP(H148,AB:AB,AC:AC,0)+_xlfn.XLOOKUP(I148,AB:AB,AC:AC,0)+_xlfn.XLOOKUP(J148,AB:AB,AC:AC,0)+_xlfn.XLOOKUP(K148,AB:AB,AC:AC,0)+_xlfn.XLOOKUP(L148,AB:AB,AC:AC,0)+_xlfn.XLOOKUP(M148,AB:AB,AC:AC,0)+_xlfn.XLOOKUP(N148,AB:AB,AC:AC,0)+_xlfn.XLOOKUP(O148,AB:AB,AC:AC,0)+_xlfn.XLOOKUP(P148,AB:AB,AC:AC,0)+_xlfn.XLOOKUP(Q148,AB:AB,AC:AC,0)+_xlfn.XLOOKUP(R148,AB:AB,AC:AC,0)+_xlfn.XLOOKUP(S148,AB:AB,AC:AC,0)+_xlfn.XLOOKUP(T148,AB:AB,AC:AC,0)+_xlfn.XLOOKUP(U148,AB:AB,AC:AC,0)+_xlfn.XLOOKUP(V148,AB:AB,AC:AC,0)+_xlfn.XLOOKUP(W148,AB:AB,AC:AC,0)+_xlfn.XLOOKUP(X148,AB:AB,AC:AC,0)+_xlfn.XLOOKUP(Y148,AB:AB,AC:AC,0)+_xlfn.XLOOKUP(Z148,AB:AB,AC:AC,0)</f>
        <v>11.068437838118458</v>
      </c>
      <c r="F148" s="46" t="str">
        <f>_xlfn.XLOOKUP(B148,'F3D 2025'!$B$3:$B$60,'F3D 2025'!$A$3:$A$60,"-")</f>
        <v>-</v>
      </c>
      <c r="G148" s="49" t="str">
        <f>_xlfn.XLOOKUP(B148,'F3D 2023'!$B$3:$B$60,'F3D 2023'!$A$3:$A$60,"-")</f>
        <v>-</v>
      </c>
      <c r="H148" s="49" t="str">
        <f>_xlfn.XLOOKUP(B148,'F3D 2022'!$B$3:$B$60,'F3D 2022'!$A$3:$A$60,"-")</f>
        <v>-</v>
      </c>
      <c r="I148" s="49" t="str">
        <f>_xlfn.XLOOKUP(B148,'F3D 2019'!$B$3:$B$60,'F3D 2019'!$A$3:$A$60,"-")</f>
        <v>-</v>
      </c>
      <c r="J148" s="49" t="str">
        <f>_xlfn.XLOOKUP(B148,'F3D 2017'!$B$3:$B$60,'F3D 2017'!$A$3:$A$60,"-")</f>
        <v>-</v>
      </c>
      <c r="K148" s="49" t="str">
        <f>_xlfn.XLOOKUP(B148,'F3D 2015'!$B$3:$B$60,'F3D 2015'!$A$3:$A$60,"-")</f>
        <v>-</v>
      </c>
      <c r="L148" s="49" t="str">
        <f>_xlfn.XLOOKUP(B148,'F3D 2013'!$B$3:$B$60,'F3D 2013'!$A$3:$A$60,"-")</f>
        <v>-</v>
      </c>
      <c r="M148" s="49" t="str">
        <f>_xlfn.XLOOKUP(B148,'F3D 2011'!$B$3:$B$60,'F3D 2011'!$A$3:$A$60,"-")</f>
        <v>-</v>
      </c>
      <c r="N148" s="49" t="str">
        <f>_xlfn.XLOOKUP(B148,'F3D 2009'!$B$3:$B$60,'F3D 2009'!$A$3:$A$60,"-")</f>
        <v>-</v>
      </c>
      <c r="O148" s="49" t="str">
        <f>_xlfn.XLOOKUP(B148,'F3D 2007'!$B$3:$B$60,'F3D 2007'!$A$3:$A$60,"-")</f>
        <v>-</v>
      </c>
      <c r="P148" s="49" t="str">
        <f>_xlfn.XLOOKUP(B148,'F3D 2005'!$B$3:$B$60,'F3D 2005'!$A$3:$A$60,"-")</f>
        <v>-</v>
      </c>
      <c r="Q148" s="49" t="str">
        <f>_xlfn.XLOOKUP(B148,'F3D 2003'!$B$3:$B$60,'F3D 2003'!$A$3:$A$60,"-")</f>
        <v>-</v>
      </c>
      <c r="R148" s="49" t="str">
        <f>_xlfn.XLOOKUP(B148,'F3D 2001'!$B$3:$B$60,'F3D 2001'!$A$3:$A$60,"-")</f>
        <v>-</v>
      </c>
      <c r="S148" s="49" t="str">
        <f>_xlfn.XLOOKUP(B148,'F3D 1999'!$B$3:$B$60,'F3D 1999'!$A$3:$A$60,"-")</f>
        <v>-</v>
      </c>
      <c r="T148" s="49" t="str">
        <f>_xlfn.XLOOKUP(B148,'F3D 1997'!$B$3:$B$56,'F3D 1997'!$A$3:$A$56,"-")</f>
        <v>-</v>
      </c>
      <c r="U148" s="49" t="str">
        <f>_xlfn.XLOOKUP(B148,'F3D 1995'!$B$3:$B$60,'F3D 1995'!$A$3:$A$60,"-")</f>
        <v>-</v>
      </c>
      <c r="V148" s="49" t="str">
        <f>_xlfn.XLOOKUP(B148,'F3D 1993'!$B$3:$B$60,'F3D 1993'!$A$3:$A$60,"-")</f>
        <v>-</v>
      </c>
      <c r="W148" s="49" t="str">
        <f>_xlfn.XLOOKUP(B148,'F3D 1991'!$B$3:$B$60,'F3D 1991'!$A$3:$A$60,"-")</f>
        <v>-</v>
      </c>
      <c r="X148" s="49" t="str">
        <f>_xlfn.XLOOKUP(B148,'F3D 1989'!$B$3:$B$60,'F3D 1989'!$A$3:$A$60,"-")</f>
        <v>-</v>
      </c>
      <c r="Y148" s="49" t="str">
        <f>_xlfn.XLOOKUP(B148,'F3D 1987'!$B$3:$B$60,'F3D 1987'!$A$3:$A$60,"-")</f>
        <v>-</v>
      </c>
      <c r="Z148" s="50">
        <f>_xlfn.XLOOKUP(B148,'F3D 1985'!$B$3:$B$60,'F3D 1985'!$A$3:$A$60,"-")</f>
        <v>17</v>
      </c>
    </row>
    <row r="149" spans="1:26" x14ac:dyDescent="0.3">
      <c r="A149" s="40">
        <f>A148+1</f>
        <v>147</v>
      </c>
      <c r="B149" s="41" t="s">
        <v>362</v>
      </c>
      <c r="C149" s="42" t="s">
        <v>30</v>
      </c>
      <c r="D149" s="85">
        <f>MIN(_xlfn.XLOOKUP(B149,'F3D 2025'!B:B,'F3D 2025'!E:E,200),_xlfn.XLOOKUP(B149,'F3D 2023'!B:B,'F3D 2023'!E:E,200),_xlfn.XLOOKUP(B149,'F3D 2022'!B:B,'F3D 2022'!E:E,200),_xlfn.XLOOKUP(B149,'F3D 2019'!B:B,'F3D 2019'!E:E,200),_xlfn.XLOOKUP(B149,'F3D 2017'!B:B,'F3D 2017'!E:E,200),_xlfn.XLOOKUP(B149,'F3D 2015'!B:B,'F3D 2015'!E:E,200),_xlfn.XLOOKUP(B149,'F3D 2013'!B:B,'F3D 2013'!E:E,200),_xlfn.XLOOKUP(B149,'F3D 2011'!B:B,'F3D 2011'!E:E,200),_xlfn.XLOOKUP(B149,'F3D 2009'!B:B,'F3D 2009'!E:E,200),_xlfn.XLOOKUP(B149,'F3D 2007'!B:B,'F3D 2007'!E:E,200),_xlfn.XLOOKUP(B149,'F3D 2005'!B:B,'F3D 2005'!E:E,200),_xlfn.XLOOKUP(B149,'F3D 2003'!B:B,'F3D 2003'!E:E,200),_xlfn.XLOOKUP(B149,'F3D 2001'!B:B,'F3D 2001'!E:E,200),_xlfn.XLOOKUP(B149,'F3D 1999'!B:B,'F3D 1999'!E:E,200),_xlfn.XLOOKUP(B149,'F3D 1997'!B:B,'F3D 1997'!E:E,200),_xlfn.XLOOKUP(B149,'F3D 1995'!B:B,'F3D 1995'!E:E,200),_xlfn.XLOOKUP(B149,'F3D 1993'!B:B,'F3D 1993'!E:E,200),_xlfn.XLOOKUP(B149,'F3D 1991'!B:B,'F3D 1991'!E:E,200),_xlfn.XLOOKUP(B149,'F3D 1989'!B:B,'F3D 1989'!E:E,200),_xlfn.XLOOKUP(B149,'F3D 1987'!B:B,'F3D 1987'!E:E,200),_xlfn.XLOOKUP(B149,'F3D 1985'!B:B,'F3D 1985'!E:E,200))</f>
        <v>77.349999999999994</v>
      </c>
      <c r="E149" s="82">
        <f>_xlfn.XLOOKUP(F149,AB:AB,AC:AC,0)+_xlfn.XLOOKUP(G149,AB:AB,AC:AC,0)+_xlfn.XLOOKUP(H149,AB:AB,AC:AC,0)+_xlfn.XLOOKUP(I149,AB:AB,AC:AC,0)+_xlfn.XLOOKUP(J149,AB:AB,AC:AC,0)+_xlfn.XLOOKUP(K149,AB:AB,AC:AC,0)+_xlfn.XLOOKUP(L149,AB:AB,AC:AC,0)+_xlfn.XLOOKUP(M149,AB:AB,AC:AC,0)+_xlfn.XLOOKUP(N149,AB:AB,AC:AC,0)+_xlfn.XLOOKUP(O149,AB:AB,AC:AC,0)+_xlfn.XLOOKUP(P149,AB:AB,AC:AC,0)+_xlfn.XLOOKUP(Q149,AB:AB,AC:AC,0)+_xlfn.XLOOKUP(R149,AB:AB,AC:AC,0)+_xlfn.XLOOKUP(S149,AB:AB,AC:AC,0)+_xlfn.XLOOKUP(T149,AB:AB,AC:AC,0)+_xlfn.XLOOKUP(U149,AB:AB,AC:AC,0)+_xlfn.XLOOKUP(V149,AB:AB,AC:AC,0)+_xlfn.XLOOKUP(W149,AB:AB,AC:AC,0)+_xlfn.XLOOKUP(X149,AB:AB,AC:AC,0)+_xlfn.XLOOKUP(Y149,AB:AB,AC:AC,0)+_xlfn.XLOOKUP(Z149,AB:AB,AC:AC,0)</f>
        <v>11.068437838118458</v>
      </c>
      <c r="F149" s="46" t="str">
        <f>_xlfn.XLOOKUP(B149,'F3D 2025'!$B$3:$B$60,'F3D 2025'!$A$3:$A$60,"-")</f>
        <v>-</v>
      </c>
      <c r="G149" s="49" t="str">
        <f>_xlfn.XLOOKUP(B149,'F3D 2023'!$B$3:$B$60,'F3D 2023'!$A$3:$A$60,"-")</f>
        <v>-</v>
      </c>
      <c r="H149" s="49" t="str">
        <f>_xlfn.XLOOKUP(B149,'F3D 2022'!$B$3:$B$60,'F3D 2022'!$A$3:$A$60,"-")</f>
        <v>-</v>
      </c>
      <c r="I149" s="49" t="str">
        <f>_xlfn.XLOOKUP(B149,'F3D 2019'!$B$3:$B$60,'F3D 2019'!$A$3:$A$60,"-")</f>
        <v>-</v>
      </c>
      <c r="J149" s="49" t="str">
        <f>_xlfn.XLOOKUP(B149,'F3D 2017'!$B$3:$B$60,'F3D 2017'!$A$3:$A$60,"-")</f>
        <v>-</v>
      </c>
      <c r="K149" s="49" t="str">
        <f>_xlfn.XLOOKUP(B149,'F3D 2015'!$B$3:$B$60,'F3D 2015'!$A$3:$A$60,"-")</f>
        <v>-</v>
      </c>
      <c r="L149" s="49" t="str">
        <f>_xlfn.XLOOKUP(B149,'F3D 2013'!$B$3:$B$60,'F3D 2013'!$A$3:$A$60,"-")</f>
        <v>-</v>
      </c>
      <c r="M149" s="49" t="str">
        <f>_xlfn.XLOOKUP(B149,'F3D 2011'!$B$3:$B$60,'F3D 2011'!$A$3:$A$60,"-")</f>
        <v>-</v>
      </c>
      <c r="N149" s="49" t="str">
        <f>_xlfn.XLOOKUP(B149,'F3D 2009'!$B$3:$B$60,'F3D 2009'!$A$3:$A$60,"-")</f>
        <v>-</v>
      </c>
      <c r="O149" s="49" t="str">
        <f>_xlfn.XLOOKUP(B149,'F3D 2007'!$B$3:$B$60,'F3D 2007'!$A$3:$A$60,"-")</f>
        <v>-</v>
      </c>
      <c r="P149" s="49" t="str">
        <f>_xlfn.XLOOKUP(B149,'F3D 2005'!$B$3:$B$60,'F3D 2005'!$A$3:$A$60,"-")</f>
        <v>-</v>
      </c>
      <c r="Q149" s="49" t="str">
        <f>_xlfn.XLOOKUP(B149,'F3D 2003'!$B$3:$B$60,'F3D 2003'!$A$3:$A$60,"-")</f>
        <v>-</v>
      </c>
      <c r="R149" s="49" t="str">
        <f>_xlfn.XLOOKUP(B149,'F3D 2001'!$B$3:$B$60,'F3D 2001'!$A$3:$A$60,"-")</f>
        <v>-</v>
      </c>
      <c r="S149" s="49" t="str">
        <f>_xlfn.XLOOKUP(B149,'F3D 1999'!$B$3:$B$60,'F3D 1999'!$A$3:$A$60,"-")</f>
        <v>-</v>
      </c>
      <c r="T149" s="49" t="str">
        <f>_xlfn.XLOOKUP(B149,'F3D 1997'!$B$3:$B$56,'F3D 1997'!$A$3:$A$56,"-")</f>
        <v>-</v>
      </c>
      <c r="U149" s="49">
        <f>_xlfn.XLOOKUP(B149,'F3D 1995'!$B$3:$B$60,'F3D 1995'!$A$3:$A$60,"-")</f>
        <v>17</v>
      </c>
      <c r="V149" s="49" t="str">
        <f>_xlfn.XLOOKUP(B149,'F3D 1993'!$B$3:$B$60,'F3D 1993'!$A$3:$A$60,"-")</f>
        <v>-</v>
      </c>
      <c r="W149" s="49" t="str">
        <f>_xlfn.XLOOKUP(B149,'F3D 1991'!$B$3:$B$60,'F3D 1991'!$A$3:$A$60,"-")</f>
        <v>-</v>
      </c>
      <c r="X149" s="49" t="str">
        <f>_xlfn.XLOOKUP(B149,'F3D 1989'!$B$3:$B$60,'F3D 1989'!$A$3:$A$60,"-")</f>
        <v>-</v>
      </c>
      <c r="Y149" s="49" t="str">
        <f>_xlfn.XLOOKUP(B149,'F3D 1987'!$B$3:$B$60,'F3D 1987'!$A$3:$A$60,"-")</f>
        <v>-</v>
      </c>
      <c r="Z149" s="50" t="str">
        <f>_xlfn.XLOOKUP(B149,'F3D 1985'!$B$3:$B$60,'F3D 1985'!$A$3:$A$60,"-")</f>
        <v>-</v>
      </c>
    </row>
    <row r="150" spans="1:26" x14ac:dyDescent="0.3">
      <c r="A150" s="40">
        <f>A149+1</f>
        <v>148</v>
      </c>
      <c r="B150" s="41" t="s">
        <v>355</v>
      </c>
      <c r="C150" s="42" t="s">
        <v>33</v>
      </c>
      <c r="D150" s="85">
        <f>MIN(_xlfn.XLOOKUP(B150,'F3D 2025'!B:B,'F3D 2025'!E:E,200),_xlfn.XLOOKUP(B150,'F3D 2023'!B:B,'F3D 2023'!E:E,200),_xlfn.XLOOKUP(B150,'F3D 2022'!B:B,'F3D 2022'!E:E,200),_xlfn.XLOOKUP(B150,'F3D 2019'!B:B,'F3D 2019'!E:E,200),_xlfn.XLOOKUP(B150,'F3D 2017'!B:B,'F3D 2017'!E:E,200),_xlfn.XLOOKUP(B150,'F3D 2015'!B:B,'F3D 2015'!E:E,200),_xlfn.XLOOKUP(B150,'F3D 2013'!B:B,'F3D 2013'!E:E,200),_xlfn.XLOOKUP(B150,'F3D 2011'!B:B,'F3D 2011'!E:E,200),_xlfn.XLOOKUP(B150,'F3D 2009'!B:B,'F3D 2009'!E:E,200),_xlfn.XLOOKUP(B150,'F3D 2007'!B:B,'F3D 2007'!E:E,200),_xlfn.XLOOKUP(B150,'F3D 2005'!B:B,'F3D 2005'!E:E,200),_xlfn.XLOOKUP(B150,'F3D 2003'!B:B,'F3D 2003'!E:E,200),_xlfn.XLOOKUP(B150,'F3D 2001'!B:B,'F3D 2001'!E:E,200),_xlfn.XLOOKUP(B150,'F3D 1999'!B:B,'F3D 1999'!E:E,200),_xlfn.XLOOKUP(B150,'F3D 1997'!B:B,'F3D 1997'!E:E,200),_xlfn.XLOOKUP(B150,'F3D 1995'!B:B,'F3D 1995'!E:E,200),_xlfn.XLOOKUP(B150,'F3D 1993'!B:B,'F3D 1993'!E:E,200),_xlfn.XLOOKUP(B150,'F3D 1991'!B:B,'F3D 1991'!E:E,200),_xlfn.XLOOKUP(B150,'F3D 1989'!B:B,'F3D 1989'!E:E,200),_xlfn.XLOOKUP(B150,'F3D 1987'!B:B,'F3D 1987'!E:E,200),_xlfn.XLOOKUP(B150,'F3D 1985'!B:B,'F3D 1985'!E:E,200))</f>
        <v>94.5</v>
      </c>
      <c r="E150" s="82">
        <f>_xlfn.XLOOKUP(F150,AB:AB,AC:AC,0)+_xlfn.XLOOKUP(G150,AB:AB,AC:AC,0)+_xlfn.XLOOKUP(H150,AB:AB,AC:AC,0)+_xlfn.XLOOKUP(I150,AB:AB,AC:AC,0)+_xlfn.XLOOKUP(J150,AB:AB,AC:AC,0)+_xlfn.XLOOKUP(K150,AB:AB,AC:AC,0)+_xlfn.XLOOKUP(L150,AB:AB,AC:AC,0)+_xlfn.XLOOKUP(M150,AB:AB,AC:AC,0)+_xlfn.XLOOKUP(N150,AB:AB,AC:AC,0)+_xlfn.XLOOKUP(O150,AB:AB,AC:AC,0)+_xlfn.XLOOKUP(P150,AB:AB,AC:AC,0)+_xlfn.XLOOKUP(Q150,AB:AB,AC:AC,0)+_xlfn.XLOOKUP(R150,AB:AB,AC:AC,0)+_xlfn.XLOOKUP(S150,AB:AB,AC:AC,0)+_xlfn.XLOOKUP(T150,AB:AB,AC:AC,0)+_xlfn.XLOOKUP(U150,AB:AB,AC:AC,0)+_xlfn.XLOOKUP(V150,AB:AB,AC:AC,0)+_xlfn.XLOOKUP(W150,AB:AB,AC:AC,0)+_xlfn.XLOOKUP(X150,AB:AB,AC:AC,0)+_xlfn.XLOOKUP(Y150,AB:AB,AC:AC,0)+_xlfn.XLOOKUP(Z150,AB:AB,AC:AC,0)</f>
        <v>11.068437838118458</v>
      </c>
      <c r="F150" s="46" t="str">
        <f>_xlfn.XLOOKUP(B150,'F3D 2025'!$B$3:$B$60,'F3D 2025'!$A$3:$A$60,"-")</f>
        <v>-</v>
      </c>
      <c r="G150" s="49" t="str">
        <f>_xlfn.XLOOKUP(B150,'F3D 2023'!$B$3:$B$60,'F3D 2023'!$A$3:$A$60,"-")</f>
        <v>-</v>
      </c>
      <c r="H150" s="49" t="str">
        <f>_xlfn.XLOOKUP(B150,'F3D 2022'!$B$3:$B$60,'F3D 2022'!$A$3:$A$60,"-")</f>
        <v>-</v>
      </c>
      <c r="I150" s="49" t="str">
        <f>_xlfn.XLOOKUP(B150,'F3D 2019'!$B$3:$B$60,'F3D 2019'!$A$3:$A$60,"-")</f>
        <v>-</v>
      </c>
      <c r="J150" s="49" t="str">
        <f>_xlfn.XLOOKUP(B150,'F3D 2017'!$B$3:$B$60,'F3D 2017'!$A$3:$A$60,"-")</f>
        <v>-</v>
      </c>
      <c r="K150" s="49" t="str">
        <f>_xlfn.XLOOKUP(B150,'F3D 2015'!$B$3:$B$60,'F3D 2015'!$A$3:$A$60,"-")</f>
        <v>-</v>
      </c>
      <c r="L150" s="49" t="str">
        <f>_xlfn.XLOOKUP(B150,'F3D 2013'!$B$3:$B$60,'F3D 2013'!$A$3:$A$60,"-")</f>
        <v>-</v>
      </c>
      <c r="M150" s="49" t="str">
        <f>_xlfn.XLOOKUP(B150,'F3D 2011'!$B$3:$B$60,'F3D 2011'!$A$3:$A$60,"-")</f>
        <v>-</v>
      </c>
      <c r="N150" s="49" t="str">
        <f>_xlfn.XLOOKUP(B150,'F3D 2009'!$B$3:$B$60,'F3D 2009'!$A$3:$A$60,"-")</f>
        <v>-</v>
      </c>
      <c r="O150" s="49" t="str">
        <f>_xlfn.XLOOKUP(B150,'F3D 2007'!$B$3:$B$60,'F3D 2007'!$A$3:$A$60,"-")</f>
        <v>-</v>
      </c>
      <c r="P150" s="49" t="str">
        <f>_xlfn.XLOOKUP(B150,'F3D 2005'!$B$3:$B$60,'F3D 2005'!$A$3:$A$60,"-")</f>
        <v>-</v>
      </c>
      <c r="Q150" s="49" t="str">
        <f>_xlfn.XLOOKUP(B150,'F3D 2003'!$B$3:$B$60,'F3D 2003'!$A$3:$A$60,"-")</f>
        <v>-</v>
      </c>
      <c r="R150" s="49" t="str">
        <f>_xlfn.XLOOKUP(B150,'F3D 2001'!$B$3:$B$60,'F3D 2001'!$A$3:$A$60,"-")</f>
        <v>-</v>
      </c>
      <c r="S150" s="49" t="str">
        <f>_xlfn.XLOOKUP(B150,'F3D 1999'!$B$3:$B$60,'F3D 1999'!$A$3:$A$60,"-")</f>
        <v>-</v>
      </c>
      <c r="T150" s="49" t="str">
        <f>_xlfn.XLOOKUP(B150,'F3D 1997'!$B$3:$B$56,'F3D 1997'!$A$3:$A$56,"-")</f>
        <v>-</v>
      </c>
      <c r="U150" s="49" t="str">
        <f>_xlfn.XLOOKUP(B150,'F3D 1995'!$B$3:$B$60,'F3D 1995'!$A$3:$A$60,"-")</f>
        <v>-</v>
      </c>
      <c r="V150" s="49" t="str">
        <f>_xlfn.XLOOKUP(B150,'F3D 1993'!$B$3:$B$60,'F3D 1993'!$A$3:$A$60,"-")</f>
        <v>-</v>
      </c>
      <c r="W150" s="49" t="str">
        <f>_xlfn.XLOOKUP(B150,'F3D 1991'!$B$3:$B$60,'F3D 1991'!$A$3:$A$60,"-")</f>
        <v>-</v>
      </c>
      <c r="X150" s="49" t="str">
        <f>_xlfn.XLOOKUP(B150,'F3D 1989'!$B$3:$B$60,'F3D 1989'!$A$3:$A$60,"-")</f>
        <v>-</v>
      </c>
      <c r="Y150" s="49">
        <f>_xlfn.XLOOKUP(B150,'F3D 1987'!$B$3:$B$60,'F3D 1987'!$A$3:$A$60,"-")</f>
        <v>17</v>
      </c>
      <c r="Z150" s="50" t="str">
        <f>_xlfn.XLOOKUP(B150,'F3D 1985'!$B$3:$B$60,'F3D 1985'!$A$3:$A$60,"-")</f>
        <v>-</v>
      </c>
    </row>
    <row r="151" spans="1:26" x14ac:dyDescent="0.3">
      <c r="A151" s="40">
        <f>A150+1</f>
        <v>149</v>
      </c>
      <c r="B151" s="41" t="s">
        <v>298</v>
      </c>
      <c r="C151" s="42" t="s">
        <v>373</v>
      </c>
      <c r="D151" s="85">
        <f>MIN(_xlfn.XLOOKUP(B151,'F3D 2025'!B:B,'F3D 2025'!E:E,200),_xlfn.XLOOKUP(B151,'F3D 2023'!B:B,'F3D 2023'!E:E,200),_xlfn.XLOOKUP(B151,'F3D 2022'!B:B,'F3D 2022'!E:E,200),_xlfn.XLOOKUP(B151,'F3D 2019'!B:B,'F3D 2019'!E:E,200),_xlfn.XLOOKUP(B151,'F3D 2017'!B:B,'F3D 2017'!E:E,200),_xlfn.XLOOKUP(B151,'F3D 2015'!B:B,'F3D 2015'!E:E,200),_xlfn.XLOOKUP(B151,'F3D 2013'!B:B,'F3D 2013'!E:E,200),_xlfn.XLOOKUP(B151,'F3D 2011'!B:B,'F3D 2011'!E:E,200),_xlfn.XLOOKUP(B151,'F3D 2009'!B:B,'F3D 2009'!E:E,200),_xlfn.XLOOKUP(B151,'F3D 2007'!B:B,'F3D 2007'!E:E,200),_xlfn.XLOOKUP(B151,'F3D 2005'!B:B,'F3D 2005'!E:E,200),_xlfn.XLOOKUP(B151,'F3D 2003'!B:B,'F3D 2003'!E:E,200),_xlfn.XLOOKUP(B151,'F3D 2001'!B:B,'F3D 2001'!E:E,200),_xlfn.XLOOKUP(B151,'F3D 1999'!B:B,'F3D 1999'!E:E,200),_xlfn.XLOOKUP(B151,'F3D 1997'!B:B,'F3D 1997'!E:E,200),_xlfn.XLOOKUP(B151,'F3D 1995'!B:B,'F3D 1995'!E:E,200),_xlfn.XLOOKUP(B151,'F3D 1993'!B:B,'F3D 1993'!E:E,200),_xlfn.XLOOKUP(B151,'F3D 1991'!B:B,'F3D 1991'!E:E,200),_xlfn.XLOOKUP(B151,'F3D 1989'!B:B,'F3D 1989'!E:E,200),_xlfn.XLOOKUP(B151,'F3D 1987'!B:B,'F3D 1987'!E:E,200),_xlfn.XLOOKUP(B151,'F3D 1985'!B:B,'F3D 1985'!E:E,200))</f>
        <v>67.52</v>
      </c>
      <c r="E151" s="82">
        <f>_xlfn.XLOOKUP(F151,AB:AB,AC:AC,0)+_xlfn.XLOOKUP(G151,AB:AB,AC:AC,0)+_xlfn.XLOOKUP(H151,AB:AB,AC:AC,0)+_xlfn.XLOOKUP(I151,AB:AB,AC:AC,0)+_xlfn.XLOOKUP(J151,AB:AB,AC:AC,0)+_xlfn.XLOOKUP(K151,AB:AB,AC:AC,0)+_xlfn.XLOOKUP(L151,AB:AB,AC:AC,0)+_xlfn.XLOOKUP(M151,AB:AB,AC:AC,0)+_xlfn.XLOOKUP(N151,AB:AB,AC:AC,0)+_xlfn.XLOOKUP(O151,AB:AB,AC:AC,0)+_xlfn.XLOOKUP(P151,AB:AB,AC:AC,0)+_xlfn.XLOOKUP(Q151,AB:AB,AC:AC,0)+_xlfn.XLOOKUP(R151,AB:AB,AC:AC,0)+_xlfn.XLOOKUP(S151,AB:AB,AC:AC,0)+_xlfn.XLOOKUP(T151,AB:AB,AC:AC,0)+_xlfn.XLOOKUP(U151,AB:AB,AC:AC,0)+_xlfn.XLOOKUP(V151,AB:AB,AC:AC,0)+_xlfn.XLOOKUP(W151,AB:AB,AC:AC,0)+_xlfn.XLOOKUP(X151,AB:AB,AC:AC,0)+_xlfn.XLOOKUP(Y151,AB:AB,AC:AC,0)+_xlfn.XLOOKUP(Z151,AB:AB,AC:AC,0)</f>
        <v>10.987711346343</v>
      </c>
      <c r="F151" s="46" t="str">
        <f>_xlfn.XLOOKUP(B151,'F3D 2025'!$B$3:$B$60,'F3D 2025'!$A$3:$A$60,"-")</f>
        <v>-</v>
      </c>
      <c r="G151" s="49" t="str">
        <f>_xlfn.XLOOKUP(B151,'F3D 2023'!$B$3:$B$60,'F3D 2023'!$A$3:$A$60,"-")</f>
        <v>-</v>
      </c>
      <c r="H151" s="49" t="str">
        <f>_xlfn.XLOOKUP(B151,'F3D 2022'!$B$3:$B$60,'F3D 2022'!$A$3:$A$60,"-")</f>
        <v>-</v>
      </c>
      <c r="I151" s="49" t="str">
        <f>_xlfn.XLOOKUP(B151,'F3D 2019'!$B$3:$B$60,'F3D 2019'!$A$3:$A$60,"-")</f>
        <v>-</v>
      </c>
      <c r="J151" s="49" t="str">
        <f>_xlfn.XLOOKUP(B151,'F3D 2017'!$B$3:$B$60,'F3D 2017'!$A$3:$A$60,"-")</f>
        <v>-</v>
      </c>
      <c r="K151" s="49" t="str">
        <f>_xlfn.XLOOKUP(B151,'F3D 2015'!$B$3:$B$60,'F3D 2015'!$A$3:$A$60,"-")</f>
        <v>-</v>
      </c>
      <c r="L151" s="49" t="str">
        <f>_xlfn.XLOOKUP(B151,'F3D 2013'!$B$3:$B$60,'F3D 2013'!$A$3:$A$60,"-")</f>
        <v>-</v>
      </c>
      <c r="M151" s="49">
        <f>_xlfn.XLOOKUP(B151,'F3D 2011'!$B$3:$B$60,'F3D 2011'!$A$3:$A$60,"-")</f>
        <v>47</v>
      </c>
      <c r="N151" s="49">
        <f>_xlfn.XLOOKUP(B151,'F3D 2009'!$B$3:$B$60,'F3D 2009'!$A$3:$A$60,"-")</f>
        <v>38</v>
      </c>
      <c r="O151" s="49">
        <f>_xlfn.XLOOKUP(B151,'F3D 2007'!$B$3:$B$60,'F3D 2007'!$A$3:$A$60,"-")</f>
        <v>30</v>
      </c>
      <c r="P151" s="49" t="str">
        <f>_xlfn.XLOOKUP(B151,'F3D 2005'!$B$3:$B$60,'F3D 2005'!$A$3:$A$60,"-")</f>
        <v>-</v>
      </c>
      <c r="Q151" s="49" t="str">
        <f>_xlfn.XLOOKUP(B151,'F3D 2003'!$B$3:$B$60,'F3D 2003'!$A$3:$A$60,"-")</f>
        <v>-</v>
      </c>
      <c r="R151" s="49">
        <f>_xlfn.XLOOKUP(B151,'F3D 2001'!$B$3:$B$60,'F3D 2001'!$A$3:$A$60,"-")</f>
        <v>41</v>
      </c>
      <c r="S151" s="49">
        <f>_xlfn.XLOOKUP(B151,'F3D 1999'!$B$3:$B$60,'F3D 1999'!$A$3:$A$60,"-")</f>
        <v>43</v>
      </c>
      <c r="T151" s="49">
        <f>_xlfn.XLOOKUP(B151,'F3D 1997'!$B$3:$B$56,'F3D 1997'!$A$3:$A$56,"-")</f>
        <v>39</v>
      </c>
      <c r="U151" s="49">
        <f>_xlfn.XLOOKUP(B151,'F3D 1995'!$B$3:$B$60,'F3D 1995'!$A$3:$A$60,"-")</f>
        <v>35</v>
      </c>
      <c r="V151" s="49" t="str">
        <f>_xlfn.XLOOKUP(B151,'F3D 1993'!$B$3:$B$60,'F3D 1993'!$A$3:$A$60,"-")</f>
        <v>-</v>
      </c>
      <c r="W151" s="49" t="str">
        <f>_xlfn.XLOOKUP(B151,'F3D 1991'!$B$3:$B$60,'F3D 1991'!$A$3:$A$60,"-")</f>
        <v>-</v>
      </c>
      <c r="X151" s="49" t="str">
        <f>_xlfn.XLOOKUP(B151,'F3D 1989'!$B$3:$B$60,'F3D 1989'!$A$3:$A$60,"-")</f>
        <v>-</v>
      </c>
      <c r="Y151" s="49" t="str">
        <f>_xlfn.XLOOKUP(B151,'F3D 1987'!$B$3:$B$60,'F3D 1987'!$A$3:$A$60,"-")</f>
        <v>-</v>
      </c>
      <c r="Z151" s="50" t="str">
        <f>_xlfn.XLOOKUP(B151,'F3D 1985'!$B$3:$B$60,'F3D 1985'!$A$3:$A$60,"-")</f>
        <v>-</v>
      </c>
    </row>
    <row r="152" spans="1:26" x14ac:dyDescent="0.3">
      <c r="A152" s="40">
        <f>A151+1</f>
        <v>150</v>
      </c>
      <c r="B152" s="41" t="s">
        <v>280</v>
      </c>
      <c r="C152" s="42" t="s">
        <v>31</v>
      </c>
      <c r="D152" s="85">
        <f>MIN(_xlfn.XLOOKUP(B152,'F3D 2025'!B:B,'F3D 2025'!E:E,200),_xlfn.XLOOKUP(B152,'F3D 2023'!B:B,'F3D 2023'!E:E,200),_xlfn.XLOOKUP(B152,'F3D 2022'!B:B,'F3D 2022'!E:E,200),_xlfn.XLOOKUP(B152,'F3D 2019'!B:B,'F3D 2019'!E:E,200),_xlfn.XLOOKUP(B152,'F3D 2017'!B:B,'F3D 2017'!E:E,200),_xlfn.XLOOKUP(B152,'F3D 2015'!B:B,'F3D 2015'!E:E,200),_xlfn.XLOOKUP(B152,'F3D 2013'!B:B,'F3D 2013'!E:E,200),_xlfn.XLOOKUP(B152,'F3D 2011'!B:B,'F3D 2011'!E:E,200),_xlfn.XLOOKUP(B152,'F3D 2009'!B:B,'F3D 2009'!E:E,200),_xlfn.XLOOKUP(B152,'F3D 2007'!B:B,'F3D 2007'!E:E,200),_xlfn.XLOOKUP(B152,'F3D 2005'!B:B,'F3D 2005'!E:E,200),_xlfn.XLOOKUP(B152,'F3D 2003'!B:B,'F3D 2003'!E:E,200),_xlfn.XLOOKUP(B152,'F3D 2001'!B:B,'F3D 2001'!E:E,200),_xlfn.XLOOKUP(B152,'F3D 1999'!B:B,'F3D 1999'!E:E,200),_xlfn.XLOOKUP(B152,'F3D 1997'!B:B,'F3D 1997'!E:E,200),_xlfn.XLOOKUP(B152,'F3D 1995'!B:B,'F3D 1995'!E:E,200),_xlfn.XLOOKUP(B152,'F3D 1993'!B:B,'F3D 1993'!E:E,200),_xlfn.XLOOKUP(B152,'F3D 1991'!B:B,'F3D 1991'!E:E,200),_xlfn.XLOOKUP(B152,'F3D 1989'!B:B,'F3D 1989'!E:E,200),_xlfn.XLOOKUP(B152,'F3D 1987'!B:B,'F3D 1987'!E:E,200),_xlfn.XLOOKUP(B152,'F3D 1985'!B:B,'F3D 1985'!E:E,200))</f>
        <v>61.57</v>
      </c>
      <c r="E152" s="82">
        <f>_xlfn.XLOOKUP(F152,AB:AB,AC:AC,0)+_xlfn.XLOOKUP(G152,AB:AB,AC:AC,0)+_xlfn.XLOOKUP(H152,AB:AB,AC:AC,0)+_xlfn.XLOOKUP(I152,AB:AB,AC:AC,0)+_xlfn.XLOOKUP(J152,AB:AB,AC:AC,0)+_xlfn.XLOOKUP(K152,AB:AB,AC:AC,0)+_xlfn.XLOOKUP(L152,AB:AB,AC:AC,0)+_xlfn.XLOOKUP(M152,AB:AB,AC:AC,0)+_xlfn.XLOOKUP(N152,AB:AB,AC:AC,0)+_xlfn.XLOOKUP(O152,AB:AB,AC:AC,0)+_xlfn.XLOOKUP(P152,AB:AB,AC:AC,0)+_xlfn.XLOOKUP(Q152,AB:AB,AC:AC,0)+_xlfn.XLOOKUP(R152,AB:AB,AC:AC,0)+_xlfn.XLOOKUP(S152,AB:AB,AC:AC,0)+_xlfn.XLOOKUP(T152,AB:AB,AC:AC,0)+_xlfn.XLOOKUP(U152,AB:AB,AC:AC,0)+_xlfn.XLOOKUP(V152,AB:AB,AC:AC,0)+_xlfn.XLOOKUP(W152,AB:AB,AC:AC,0)+_xlfn.XLOOKUP(X152,AB:AB,AC:AC,0)+_xlfn.XLOOKUP(Y152,AB:AB,AC:AC,0)+_xlfn.XLOOKUP(Z152,AB:AB,AC:AC,0)</f>
        <v>10.9373898579315</v>
      </c>
      <c r="F152" s="46">
        <f>_xlfn.XLOOKUP(B152,'F3D 2025'!$B$3:$B$60,'F3D 2025'!$A$3:$A$60,"-")</f>
        <v>21</v>
      </c>
      <c r="G152" s="49">
        <f>_xlfn.XLOOKUP(B152,'F3D 2023'!$B$3:$B$60,'F3D 2023'!$A$3:$A$60,"-")</f>
        <v>28</v>
      </c>
      <c r="H152" s="49" t="str">
        <f>_xlfn.XLOOKUP(B152,'F3D 2022'!$B$3:$B$60,'F3D 2022'!$A$3:$A$60,"-")</f>
        <v>-</v>
      </c>
      <c r="I152" s="49" t="str">
        <f>_xlfn.XLOOKUP(B152,'F3D 2019'!$B$3:$B$60,'F3D 2019'!$A$3:$A$60,"-")</f>
        <v>-</v>
      </c>
      <c r="J152" s="49" t="str">
        <f>_xlfn.XLOOKUP(B152,'F3D 2017'!$B$3:$B$60,'F3D 2017'!$A$3:$A$60,"-")</f>
        <v>-</v>
      </c>
      <c r="K152" s="49" t="str">
        <f>_xlfn.XLOOKUP(B152,'F3D 2015'!$B$3:$B$60,'F3D 2015'!$A$3:$A$60,"-")</f>
        <v>-</v>
      </c>
      <c r="L152" s="49">
        <f>_xlfn.XLOOKUP(B152,'F3D 2013'!$B$3:$B$60,'F3D 2013'!$A$3:$A$60,"-")</f>
        <v>46</v>
      </c>
      <c r="M152" s="49" t="str">
        <f>_xlfn.XLOOKUP(B152,'F3D 2011'!$B$3:$B$60,'F3D 2011'!$A$3:$A$60,"-")</f>
        <v>-</v>
      </c>
      <c r="N152" s="49" t="str">
        <f>_xlfn.XLOOKUP(B152,'F3D 2009'!$B$3:$B$60,'F3D 2009'!$A$3:$A$60,"-")</f>
        <v>-</v>
      </c>
      <c r="O152" s="49" t="str">
        <f>_xlfn.XLOOKUP(B152,'F3D 2007'!$B$3:$B$60,'F3D 2007'!$A$3:$A$60,"-")</f>
        <v>-</v>
      </c>
      <c r="P152" s="49" t="str">
        <f>_xlfn.XLOOKUP(B152,'F3D 2005'!$B$3:$B$60,'F3D 2005'!$A$3:$A$60,"-")</f>
        <v>-</v>
      </c>
      <c r="Q152" s="49" t="str">
        <f>_xlfn.XLOOKUP(B152,'F3D 2003'!$B$3:$B$60,'F3D 2003'!$A$3:$A$60,"-")</f>
        <v>-</v>
      </c>
      <c r="R152" s="49" t="str">
        <f>_xlfn.XLOOKUP(B152,'F3D 2001'!$B$3:$B$60,'F3D 2001'!$A$3:$A$60,"-")</f>
        <v>-</v>
      </c>
      <c r="S152" s="49" t="str">
        <f>_xlfn.XLOOKUP(B152,'F3D 1999'!$B$3:$B$60,'F3D 1999'!$A$3:$A$60,"-")</f>
        <v>-</v>
      </c>
      <c r="T152" s="49" t="str">
        <f>_xlfn.XLOOKUP(B152,'F3D 1997'!$B$3:$B$56,'F3D 1997'!$A$3:$A$56,"-")</f>
        <v>-</v>
      </c>
      <c r="U152" s="49" t="str">
        <f>_xlfn.XLOOKUP(B152,'F3D 1995'!$B$3:$B$60,'F3D 1995'!$A$3:$A$60,"-")</f>
        <v>-</v>
      </c>
      <c r="V152" s="49" t="str">
        <f>_xlfn.XLOOKUP(B152,'F3D 1993'!$B$3:$B$60,'F3D 1993'!$A$3:$A$60,"-")</f>
        <v>-</v>
      </c>
      <c r="W152" s="49" t="str">
        <f>_xlfn.XLOOKUP(B152,'F3D 1991'!$B$3:$B$60,'F3D 1991'!$A$3:$A$60,"-")</f>
        <v>-</v>
      </c>
      <c r="X152" s="49" t="str">
        <f>_xlfn.XLOOKUP(B152,'F3D 1989'!$B$3:$B$60,'F3D 1989'!$A$3:$A$60,"-")</f>
        <v>-</v>
      </c>
      <c r="Y152" s="49" t="str">
        <f>_xlfn.XLOOKUP(B152,'F3D 1987'!$B$3:$B$60,'F3D 1987'!$A$3:$A$60,"-")</f>
        <v>-</v>
      </c>
      <c r="Z152" s="50" t="str">
        <f>_xlfn.XLOOKUP(B152,'F3D 1985'!$B$3:$B$60,'F3D 1985'!$A$3:$A$60,"-")</f>
        <v>-</v>
      </c>
    </row>
    <row r="153" spans="1:26" x14ac:dyDescent="0.3">
      <c r="A153" s="40">
        <f>A152+1</f>
        <v>151</v>
      </c>
      <c r="B153" s="41" t="s">
        <v>255</v>
      </c>
      <c r="C153" s="42" t="s">
        <v>373</v>
      </c>
      <c r="D153" s="85">
        <f>MIN(_xlfn.XLOOKUP(B153,'F3D 2025'!B:B,'F3D 2025'!E:E,200),_xlfn.XLOOKUP(B153,'F3D 2023'!B:B,'F3D 2023'!E:E,200),_xlfn.XLOOKUP(B153,'F3D 2022'!B:B,'F3D 2022'!E:E,200),_xlfn.XLOOKUP(B153,'F3D 2019'!B:B,'F3D 2019'!E:E,200),_xlfn.XLOOKUP(B153,'F3D 2017'!B:B,'F3D 2017'!E:E,200),_xlfn.XLOOKUP(B153,'F3D 2015'!B:B,'F3D 2015'!E:E,200),_xlfn.XLOOKUP(B153,'F3D 2013'!B:B,'F3D 2013'!E:E,200),_xlfn.XLOOKUP(B153,'F3D 2011'!B:B,'F3D 2011'!E:E,200),_xlfn.XLOOKUP(B153,'F3D 2009'!B:B,'F3D 2009'!E:E,200),_xlfn.XLOOKUP(B153,'F3D 2007'!B:B,'F3D 2007'!E:E,200),_xlfn.XLOOKUP(B153,'F3D 2005'!B:B,'F3D 2005'!E:E,200),_xlfn.XLOOKUP(B153,'F3D 2003'!B:B,'F3D 2003'!E:E,200),_xlfn.XLOOKUP(B153,'F3D 2001'!B:B,'F3D 2001'!E:E,200),_xlfn.XLOOKUP(B153,'F3D 1999'!B:B,'F3D 1999'!E:E,200),_xlfn.XLOOKUP(B153,'F3D 1997'!B:B,'F3D 1997'!E:E,200),_xlfn.XLOOKUP(B153,'F3D 1995'!B:B,'F3D 1995'!E:E,200),_xlfn.XLOOKUP(B153,'F3D 1993'!B:B,'F3D 1993'!E:E,200),_xlfn.XLOOKUP(B153,'F3D 1991'!B:B,'F3D 1991'!E:E,200),_xlfn.XLOOKUP(B153,'F3D 1989'!B:B,'F3D 1989'!E:E,200),_xlfn.XLOOKUP(B153,'F3D 1987'!B:B,'F3D 1987'!E:E,200),_xlfn.XLOOKUP(B153,'F3D 1985'!B:B,'F3D 1985'!E:E,200))</f>
        <v>81.66</v>
      </c>
      <c r="E153" s="82">
        <f>_xlfn.XLOOKUP(F153,AB:AB,AC:AC,0)+_xlfn.XLOOKUP(G153,AB:AB,AC:AC,0)+_xlfn.XLOOKUP(H153,AB:AB,AC:AC,0)+_xlfn.XLOOKUP(I153,AB:AB,AC:AC,0)+_xlfn.XLOOKUP(J153,AB:AB,AC:AC,0)+_xlfn.XLOOKUP(K153,AB:AB,AC:AC,0)+_xlfn.XLOOKUP(L153,AB:AB,AC:AC,0)+_xlfn.XLOOKUP(M153,AB:AB,AC:AC,0)+_xlfn.XLOOKUP(N153,AB:AB,AC:AC,0)+_xlfn.XLOOKUP(O153,AB:AB,AC:AC,0)+_xlfn.XLOOKUP(P153,AB:AB,AC:AC,0)+_xlfn.XLOOKUP(Q153,AB:AB,AC:AC,0)+_xlfn.XLOOKUP(R153,AB:AB,AC:AC,0)+_xlfn.XLOOKUP(S153,AB:AB,AC:AC,0)+_xlfn.XLOOKUP(T153,AB:AB,AC:AC,0)+_xlfn.XLOOKUP(U153,AB:AB,AC:AC,0)+_xlfn.XLOOKUP(V153,AB:AB,AC:AC,0)+_xlfn.XLOOKUP(W153,AB:AB,AC:AC,0)+_xlfn.XLOOKUP(X153,AB:AB,AC:AC,0)+_xlfn.XLOOKUP(Y153,AB:AB,AC:AC,0)+_xlfn.XLOOKUP(Z153,AB:AB,AC:AC,0)</f>
        <v>10.207251338128213</v>
      </c>
      <c r="F153" s="46" t="str">
        <f>_xlfn.XLOOKUP(B153,'F3D 2025'!$B$3:$B$60,'F3D 2025'!$A$3:$A$60,"-")</f>
        <v>-</v>
      </c>
      <c r="G153" s="49" t="str">
        <f>_xlfn.XLOOKUP(B153,'F3D 2023'!$B$3:$B$60,'F3D 2023'!$A$3:$A$60,"-")</f>
        <v>-</v>
      </c>
      <c r="H153" s="49" t="str">
        <f>_xlfn.XLOOKUP(B153,'F3D 2022'!$B$3:$B$60,'F3D 2022'!$A$3:$A$60,"-")</f>
        <v>-</v>
      </c>
      <c r="I153" s="49" t="str">
        <f>_xlfn.XLOOKUP(B153,'F3D 2019'!$B$3:$B$60,'F3D 2019'!$A$3:$A$60,"-")</f>
        <v>-</v>
      </c>
      <c r="J153" s="49" t="str">
        <f>_xlfn.XLOOKUP(B153,'F3D 2017'!$B$3:$B$60,'F3D 2017'!$A$3:$A$60,"-")</f>
        <v>-</v>
      </c>
      <c r="K153" s="49" t="str">
        <f>_xlfn.XLOOKUP(B153,'F3D 2015'!$B$3:$B$60,'F3D 2015'!$A$3:$A$60,"-")</f>
        <v>-</v>
      </c>
      <c r="L153" s="49" t="str">
        <f>_xlfn.XLOOKUP(B153,'F3D 2013'!$B$3:$B$60,'F3D 2013'!$A$3:$A$60,"-")</f>
        <v>-</v>
      </c>
      <c r="M153" s="49" t="str">
        <f>_xlfn.XLOOKUP(B153,'F3D 2011'!$B$3:$B$60,'F3D 2011'!$A$3:$A$60,"-")</f>
        <v>-</v>
      </c>
      <c r="N153" s="49" t="str">
        <f>_xlfn.XLOOKUP(B153,'F3D 2009'!$B$3:$B$60,'F3D 2009'!$A$3:$A$60,"-")</f>
        <v>-</v>
      </c>
      <c r="O153" s="49" t="str">
        <f>_xlfn.XLOOKUP(B153,'F3D 2007'!$B$3:$B$60,'F3D 2007'!$A$3:$A$60,"-")</f>
        <v>-</v>
      </c>
      <c r="P153" s="49" t="str">
        <f>_xlfn.XLOOKUP(B153,'F3D 2005'!$B$3:$B$60,'F3D 2005'!$A$3:$A$60,"-")</f>
        <v>-</v>
      </c>
      <c r="Q153" s="49" t="str">
        <f>_xlfn.XLOOKUP(B153,'F3D 2003'!$B$3:$B$60,'F3D 2003'!$A$3:$A$60,"-")</f>
        <v>-</v>
      </c>
      <c r="R153" s="49" t="str">
        <f>_xlfn.XLOOKUP(B153,'F3D 2001'!$B$3:$B$60,'F3D 2001'!$A$3:$A$60,"-")</f>
        <v>-</v>
      </c>
      <c r="S153" s="49" t="str">
        <f>_xlfn.XLOOKUP(B153,'F3D 1999'!$B$3:$B$60,'F3D 1999'!$A$3:$A$60,"-")</f>
        <v>-</v>
      </c>
      <c r="T153" s="49">
        <f>_xlfn.XLOOKUP(B153,'F3D 1997'!$B$3:$B$56,'F3D 1997'!$A$3:$A$56,"-")</f>
        <v>31</v>
      </c>
      <c r="U153" s="49">
        <f>_xlfn.XLOOKUP(B153,'F3D 1995'!$B$3:$B$60,'F3D 1995'!$A$3:$A$60,"-")</f>
        <v>30</v>
      </c>
      <c r="V153" s="49">
        <f>_xlfn.XLOOKUP(B153,'F3D 1993'!$B$3:$B$60,'F3D 1993'!$A$3:$A$60,"-")</f>
        <v>23</v>
      </c>
      <c r="W153" s="49" t="str">
        <f>_xlfn.XLOOKUP(B153,'F3D 1991'!$B$3:$B$60,'F3D 1991'!$A$3:$A$60,"-")</f>
        <v>-</v>
      </c>
      <c r="X153" s="49" t="str">
        <f>_xlfn.XLOOKUP(B153,'F3D 1989'!$B$3:$B$60,'F3D 1989'!$A$3:$A$60,"-")</f>
        <v>-</v>
      </c>
      <c r="Y153" s="49" t="str">
        <f>_xlfn.XLOOKUP(B153,'F3D 1987'!$B$3:$B$60,'F3D 1987'!$A$3:$A$60,"-")</f>
        <v>-</v>
      </c>
      <c r="Z153" s="50" t="str">
        <f>_xlfn.XLOOKUP(B153,'F3D 1985'!$B$3:$B$60,'F3D 1985'!$A$3:$A$60,"-")</f>
        <v>-</v>
      </c>
    </row>
    <row r="154" spans="1:26" x14ac:dyDescent="0.3">
      <c r="A154" s="40">
        <f>A153+1</f>
        <v>152</v>
      </c>
      <c r="B154" s="41" t="s">
        <v>80</v>
      </c>
      <c r="C154" s="42" t="s">
        <v>10</v>
      </c>
      <c r="D154" s="85">
        <f>MIN(_xlfn.XLOOKUP(B154,'F3D 2025'!B:B,'F3D 2025'!E:E,200),_xlfn.XLOOKUP(B154,'F3D 2023'!B:B,'F3D 2023'!E:E,200),_xlfn.XLOOKUP(B154,'F3D 2022'!B:B,'F3D 2022'!E:E,200),_xlfn.XLOOKUP(B154,'F3D 2019'!B:B,'F3D 2019'!E:E,200),_xlfn.XLOOKUP(B154,'F3D 2017'!B:B,'F3D 2017'!E:E,200),_xlfn.XLOOKUP(B154,'F3D 2015'!B:B,'F3D 2015'!E:E,200),_xlfn.XLOOKUP(B154,'F3D 2013'!B:B,'F3D 2013'!E:E,200),_xlfn.XLOOKUP(B154,'F3D 2011'!B:B,'F3D 2011'!E:E,200),_xlfn.XLOOKUP(B154,'F3D 2009'!B:B,'F3D 2009'!E:E,200),_xlfn.XLOOKUP(B154,'F3D 2007'!B:B,'F3D 2007'!E:E,200),_xlfn.XLOOKUP(B154,'F3D 2005'!B:B,'F3D 2005'!E:E,200),_xlfn.XLOOKUP(B154,'F3D 2003'!B:B,'F3D 2003'!E:E,200),_xlfn.XLOOKUP(B154,'F3D 2001'!B:B,'F3D 2001'!E:E,200),_xlfn.XLOOKUP(B154,'F3D 1999'!B:B,'F3D 1999'!E:E,200),_xlfn.XLOOKUP(B154,'F3D 1997'!B:B,'F3D 1997'!E:E,200),_xlfn.XLOOKUP(B154,'F3D 1995'!B:B,'F3D 1995'!E:E,200),_xlfn.XLOOKUP(B154,'F3D 1993'!B:B,'F3D 1993'!E:E,200),_xlfn.XLOOKUP(B154,'F3D 1991'!B:B,'F3D 1991'!E:E,200),_xlfn.XLOOKUP(B154,'F3D 1989'!B:B,'F3D 1989'!E:E,200),_xlfn.XLOOKUP(B154,'F3D 1987'!B:B,'F3D 1987'!E:E,200),_xlfn.XLOOKUP(B154,'F3D 1985'!B:B,'F3D 1985'!E:E,200))</f>
        <v>65.17</v>
      </c>
      <c r="E154" s="82">
        <f>_xlfn.XLOOKUP(F154,AB:AB,AC:AC,0)+_xlfn.XLOOKUP(G154,AB:AB,AC:AC,0)+_xlfn.XLOOKUP(H154,AB:AB,AC:AC,0)+_xlfn.XLOOKUP(I154,AB:AB,AC:AC,0)+_xlfn.XLOOKUP(J154,AB:AB,AC:AC,0)+_xlfn.XLOOKUP(K154,AB:AB,AC:AC,0)+_xlfn.XLOOKUP(L154,AB:AB,AC:AC,0)+_xlfn.XLOOKUP(M154,AB:AB,AC:AC,0)+_xlfn.XLOOKUP(N154,AB:AB,AC:AC,0)+_xlfn.XLOOKUP(O154,AB:AB,AC:AC,0)+_xlfn.XLOOKUP(P154,AB:AB,AC:AC,0)+_xlfn.XLOOKUP(Q154,AB:AB,AC:AC,0)+_xlfn.XLOOKUP(R154,AB:AB,AC:AC,0)+_xlfn.XLOOKUP(S154,AB:AB,AC:AC,0)+_xlfn.XLOOKUP(T154,AB:AB,AC:AC,0)+_xlfn.XLOOKUP(U154,AB:AB,AC:AC,0)+_xlfn.XLOOKUP(V154,AB:AB,AC:AC,0)+_xlfn.XLOOKUP(W154,AB:AB,AC:AC,0)+_xlfn.XLOOKUP(X154,AB:AB,AC:AC,0)+_xlfn.XLOOKUP(Y154,AB:AB,AC:AC,0)+_xlfn.XLOOKUP(Z154,AB:AB,AC:AC,0)</f>
        <v>10.139810617003288</v>
      </c>
      <c r="F154" s="46">
        <f>_xlfn.XLOOKUP(B154,'F3D 2025'!$B$3:$B$60,'F3D 2025'!$A$3:$A$60,"-")</f>
        <v>25</v>
      </c>
      <c r="G154" s="49">
        <f>_xlfn.XLOOKUP(B154,'F3D 2023'!$B$3:$B$60,'F3D 2023'!$A$3:$A$60,"-")</f>
        <v>22</v>
      </c>
      <c r="H154" s="49" t="str">
        <f>_xlfn.XLOOKUP(B154,'F3D 2022'!$B$3:$B$60,'F3D 2022'!$A$3:$A$60,"-")</f>
        <v>-</v>
      </c>
      <c r="I154" s="49" t="str">
        <f>_xlfn.XLOOKUP(B154,'F3D 2019'!$B$3:$B$60,'F3D 2019'!$A$3:$A$60,"-")</f>
        <v>-</v>
      </c>
      <c r="J154" s="49" t="str">
        <f>_xlfn.XLOOKUP(B154,'F3D 2017'!$B$3:$B$60,'F3D 2017'!$A$3:$A$60,"-")</f>
        <v>-</v>
      </c>
      <c r="K154" s="49" t="str">
        <f>_xlfn.XLOOKUP(B154,'F3D 2015'!$B$3:$B$60,'F3D 2015'!$A$3:$A$60,"-")</f>
        <v>-</v>
      </c>
      <c r="L154" s="49" t="str">
        <f>_xlfn.XLOOKUP(B154,'F3D 2013'!$B$3:$B$60,'F3D 2013'!$A$3:$A$60,"-")</f>
        <v>-</v>
      </c>
      <c r="M154" s="49" t="str">
        <f>_xlfn.XLOOKUP(B154,'F3D 2011'!$B$3:$B$60,'F3D 2011'!$A$3:$A$60,"-")</f>
        <v>-</v>
      </c>
      <c r="N154" s="49" t="str">
        <f>_xlfn.XLOOKUP(B154,'F3D 2009'!$B$3:$B$60,'F3D 2009'!$A$3:$A$60,"-")</f>
        <v>-</v>
      </c>
      <c r="O154" s="49" t="str">
        <f>_xlfn.XLOOKUP(B154,'F3D 2007'!$B$3:$B$60,'F3D 2007'!$A$3:$A$60,"-")</f>
        <v>-</v>
      </c>
      <c r="P154" s="49" t="str">
        <f>_xlfn.XLOOKUP(B154,'F3D 2005'!$B$3:$B$60,'F3D 2005'!$A$3:$A$60,"-")</f>
        <v>-</v>
      </c>
      <c r="Q154" s="49" t="str">
        <f>_xlfn.XLOOKUP(B154,'F3D 2003'!$B$3:$B$60,'F3D 2003'!$A$3:$A$60,"-")</f>
        <v>-</v>
      </c>
      <c r="R154" s="49" t="str">
        <f>_xlfn.XLOOKUP(B154,'F3D 2001'!$B$3:$B$60,'F3D 2001'!$A$3:$A$60,"-")</f>
        <v>-</v>
      </c>
      <c r="S154" s="49" t="str">
        <f>_xlfn.XLOOKUP(B154,'F3D 1999'!$B$3:$B$60,'F3D 1999'!$A$3:$A$60,"-")</f>
        <v>-</v>
      </c>
      <c r="T154" s="49" t="str">
        <f>_xlfn.XLOOKUP(B154,'F3D 1997'!$B$3:$B$56,'F3D 1997'!$A$3:$A$56,"-")</f>
        <v>-</v>
      </c>
      <c r="U154" s="49" t="str">
        <f>_xlfn.XLOOKUP(B154,'F3D 1995'!$B$3:$B$60,'F3D 1995'!$A$3:$A$60,"-")</f>
        <v>-</v>
      </c>
      <c r="V154" s="49" t="str">
        <f>_xlfn.XLOOKUP(B154,'F3D 1993'!$B$3:$B$60,'F3D 1993'!$A$3:$A$60,"-")</f>
        <v>-</v>
      </c>
      <c r="W154" s="49" t="str">
        <f>_xlfn.XLOOKUP(B154,'F3D 1991'!$B$3:$B$60,'F3D 1991'!$A$3:$A$60,"-")</f>
        <v>-</v>
      </c>
      <c r="X154" s="49" t="str">
        <f>_xlfn.XLOOKUP(B154,'F3D 1989'!$B$3:$B$60,'F3D 1989'!$A$3:$A$60,"-")</f>
        <v>-</v>
      </c>
      <c r="Y154" s="49" t="str">
        <f>_xlfn.XLOOKUP(B154,'F3D 1987'!$B$3:$B$60,'F3D 1987'!$A$3:$A$60,"-")</f>
        <v>-</v>
      </c>
      <c r="Z154" s="50" t="str">
        <f>_xlfn.XLOOKUP(B154,'F3D 1985'!$B$3:$B$60,'F3D 1985'!$A$3:$A$60,"-")</f>
        <v>-</v>
      </c>
    </row>
    <row r="155" spans="1:26" x14ac:dyDescent="0.3">
      <c r="A155" s="40">
        <f>A154+1</f>
        <v>153</v>
      </c>
      <c r="B155" s="41" t="s">
        <v>81</v>
      </c>
      <c r="C155" s="42" t="s">
        <v>31</v>
      </c>
      <c r="D155" s="85">
        <f>MIN(_xlfn.XLOOKUP(B155,'F3D 2025'!B:B,'F3D 2025'!E:E,200),_xlfn.XLOOKUP(B155,'F3D 2023'!B:B,'F3D 2023'!E:E,200),_xlfn.XLOOKUP(B155,'F3D 2022'!B:B,'F3D 2022'!E:E,200),_xlfn.XLOOKUP(B155,'F3D 2019'!B:B,'F3D 2019'!E:E,200),_xlfn.XLOOKUP(B155,'F3D 2017'!B:B,'F3D 2017'!E:E,200),_xlfn.XLOOKUP(B155,'F3D 2015'!B:B,'F3D 2015'!E:E,200),_xlfn.XLOOKUP(B155,'F3D 2013'!B:B,'F3D 2013'!E:E,200),_xlfn.XLOOKUP(B155,'F3D 2011'!B:B,'F3D 2011'!E:E,200),_xlfn.XLOOKUP(B155,'F3D 2009'!B:B,'F3D 2009'!E:E,200),_xlfn.XLOOKUP(B155,'F3D 2007'!B:B,'F3D 2007'!E:E,200),_xlfn.XLOOKUP(B155,'F3D 2005'!B:B,'F3D 2005'!E:E,200),_xlfn.XLOOKUP(B155,'F3D 2003'!B:B,'F3D 2003'!E:E,200),_xlfn.XLOOKUP(B155,'F3D 2001'!B:B,'F3D 2001'!E:E,200),_xlfn.XLOOKUP(B155,'F3D 1999'!B:B,'F3D 1999'!E:E,200),_xlfn.XLOOKUP(B155,'F3D 1997'!B:B,'F3D 1997'!E:E,200),_xlfn.XLOOKUP(B155,'F3D 1995'!B:B,'F3D 1995'!E:E,200),_xlfn.XLOOKUP(B155,'F3D 1993'!B:B,'F3D 1993'!E:E,200),_xlfn.XLOOKUP(B155,'F3D 1991'!B:B,'F3D 1991'!E:E,200),_xlfn.XLOOKUP(B155,'F3D 1989'!B:B,'F3D 1989'!E:E,200),_xlfn.XLOOKUP(B155,'F3D 1987'!B:B,'F3D 1987'!E:E,200),_xlfn.XLOOKUP(B155,'F3D 1985'!B:B,'F3D 1985'!E:E,200))</f>
        <v>63.62</v>
      </c>
      <c r="E155" s="82">
        <f>_xlfn.XLOOKUP(F155,AB:AB,AC:AC,0)+_xlfn.XLOOKUP(G155,AB:AB,AC:AC,0)+_xlfn.XLOOKUP(H155,AB:AB,AC:AC,0)+_xlfn.XLOOKUP(I155,AB:AB,AC:AC,0)+_xlfn.XLOOKUP(J155,AB:AB,AC:AC,0)+_xlfn.XLOOKUP(K155,AB:AB,AC:AC,0)+_xlfn.XLOOKUP(L155,AB:AB,AC:AC,0)+_xlfn.XLOOKUP(M155,AB:AB,AC:AC,0)+_xlfn.XLOOKUP(N155,AB:AB,AC:AC,0)+_xlfn.XLOOKUP(O155,AB:AB,AC:AC,0)+_xlfn.XLOOKUP(P155,AB:AB,AC:AC,0)+_xlfn.XLOOKUP(Q155,AB:AB,AC:AC,0)+_xlfn.XLOOKUP(R155,AB:AB,AC:AC,0)+_xlfn.XLOOKUP(S155,AB:AB,AC:AC,0)+_xlfn.XLOOKUP(T155,AB:AB,AC:AC,0)+_xlfn.XLOOKUP(U155,AB:AB,AC:AC,0)+_xlfn.XLOOKUP(V155,AB:AB,AC:AC,0)+_xlfn.XLOOKUP(W155,AB:AB,AC:AC,0)+_xlfn.XLOOKUP(X155,AB:AB,AC:AC,0)+_xlfn.XLOOKUP(Y155,AB:AB,AC:AC,0)+_xlfn.XLOOKUP(Z155,AB:AB,AC:AC,0)</f>
        <v>9.976742902240229</v>
      </c>
      <c r="F155" s="46">
        <f>_xlfn.XLOOKUP(B155,'F3D 2025'!$B$3:$B$60,'F3D 2025'!$A$3:$A$60,"-")</f>
        <v>24</v>
      </c>
      <c r="G155" s="49">
        <f>_xlfn.XLOOKUP(B155,'F3D 2023'!$B$3:$B$60,'F3D 2023'!$A$3:$A$60,"-")</f>
        <v>23</v>
      </c>
      <c r="H155" s="49" t="str">
        <f>_xlfn.XLOOKUP(B155,'F3D 2022'!$B$3:$B$60,'F3D 2022'!$A$3:$A$60,"-")</f>
        <v>-</v>
      </c>
      <c r="I155" s="49" t="str">
        <f>_xlfn.XLOOKUP(B155,'F3D 2019'!$B$3:$B$60,'F3D 2019'!$A$3:$A$60,"-")</f>
        <v>-</v>
      </c>
      <c r="J155" s="49" t="str">
        <f>_xlfn.XLOOKUP(B155,'F3D 2017'!$B$3:$B$60,'F3D 2017'!$A$3:$A$60,"-")</f>
        <v>-</v>
      </c>
      <c r="K155" s="49" t="str">
        <f>_xlfn.XLOOKUP(B155,'F3D 2015'!$B$3:$B$60,'F3D 2015'!$A$3:$A$60,"-")</f>
        <v>-</v>
      </c>
      <c r="L155" s="49" t="str">
        <f>_xlfn.XLOOKUP(B155,'F3D 2013'!$B$3:$B$60,'F3D 2013'!$A$3:$A$60,"-")</f>
        <v>-</v>
      </c>
      <c r="M155" s="49" t="str">
        <f>_xlfn.XLOOKUP(B155,'F3D 2011'!$B$3:$B$60,'F3D 2011'!$A$3:$A$60,"-")</f>
        <v>-</v>
      </c>
      <c r="N155" s="49" t="str">
        <f>_xlfn.XLOOKUP(B155,'F3D 2009'!$B$3:$B$60,'F3D 2009'!$A$3:$A$60,"-")</f>
        <v>-</v>
      </c>
      <c r="O155" s="49" t="str">
        <f>_xlfn.XLOOKUP(B155,'F3D 2007'!$B$3:$B$60,'F3D 2007'!$A$3:$A$60,"-")</f>
        <v>-</v>
      </c>
      <c r="P155" s="49" t="str">
        <f>_xlfn.XLOOKUP(B155,'F3D 2005'!$B$3:$B$60,'F3D 2005'!$A$3:$A$60,"-")</f>
        <v>-</v>
      </c>
      <c r="Q155" s="49" t="str">
        <f>_xlfn.XLOOKUP(B155,'F3D 2003'!$B$3:$B$60,'F3D 2003'!$A$3:$A$60,"-")</f>
        <v>-</v>
      </c>
      <c r="R155" s="49" t="str">
        <f>_xlfn.XLOOKUP(B155,'F3D 2001'!$B$3:$B$60,'F3D 2001'!$A$3:$A$60,"-")</f>
        <v>-</v>
      </c>
      <c r="S155" s="49" t="str">
        <f>_xlfn.XLOOKUP(B155,'F3D 1999'!$B$3:$B$60,'F3D 1999'!$A$3:$A$60,"-")</f>
        <v>-</v>
      </c>
      <c r="T155" s="49" t="str">
        <f>_xlfn.XLOOKUP(B155,'F3D 1997'!$B$3:$B$56,'F3D 1997'!$A$3:$A$56,"-")</f>
        <v>-</v>
      </c>
      <c r="U155" s="49" t="str">
        <f>_xlfn.XLOOKUP(B155,'F3D 1995'!$B$3:$B$60,'F3D 1995'!$A$3:$A$60,"-")</f>
        <v>-</v>
      </c>
      <c r="V155" s="49" t="str">
        <f>_xlfn.XLOOKUP(B155,'F3D 1993'!$B$3:$B$60,'F3D 1993'!$A$3:$A$60,"-")</f>
        <v>-</v>
      </c>
      <c r="W155" s="49" t="str">
        <f>_xlfn.XLOOKUP(B155,'F3D 1991'!$B$3:$B$60,'F3D 1991'!$A$3:$A$60,"-")</f>
        <v>-</v>
      </c>
      <c r="X155" s="49" t="str">
        <f>_xlfn.XLOOKUP(B155,'F3D 1989'!$B$3:$B$60,'F3D 1989'!$A$3:$A$60,"-")</f>
        <v>-</v>
      </c>
      <c r="Y155" s="49" t="str">
        <f>_xlfn.XLOOKUP(B155,'F3D 1987'!$B$3:$B$60,'F3D 1987'!$A$3:$A$60,"-")</f>
        <v>-</v>
      </c>
      <c r="Z155" s="50" t="str">
        <f>_xlfn.XLOOKUP(B155,'F3D 1985'!$B$3:$B$60,'F3D 1985'!$A$3:$A$60,"-")</f>
        <v>-</v>
      </c>
    </row>
    <row r="156" spans="1:26" x14ac:dyDescent="0.3">
      <c r="A156" s="40">
        <f>A155+1</f>
        <v>154</v>
      </c>
      <c r="B156" s="41" t="s">
        <v>235</v>
      </c>
      <c r="C156" s="42" t="s">
        <v>11</v>
      </c>
      <c r="D156" s="85">
        <f>MIN(_xlfn.XLOOKUP(B156,'F3D 2025'!B:B,'F3D 2025'!E:E,200),_xlfn.XLOOKUP(B156,'F3D 2023'!B:B,'F3D 2023'!E:E,200),_xlfn.XLOOKUP(B156,'F3D 2022'!B:B,'F3D 2022'!E:E,200),_xlfn.XLOOKUP(B156,'F3D 2019'!B:B,'F3D 2019'!E:E,200),_xlfn.XLOOKUP(B156,'F3D 2017'!B:B,'F3D 2017'!E:E,200),_xlfn.XLOOKUP(B156,'F3D 2015'!B:B,'F3D 2015'!E:E,200),_xlfn.XLOOKUP(B156,'F3D 2013'!B:B,'F3D 2013'!E:E,200),_xlfn.XLOOKUP(B156,'F3D 2011'!B:B,'F3D 2011'!E:E,200),_xlfn.XLOOKUP(B156,'F3D 2009'!B:B,'F3D 2009'!E:E,200),_xlfn.XLOOKUP(B156,'F3D 2007'!B:B,'F3D 2007'!E:E,200),_xlfn.XLOOKUP(B156,'F3D 2005'!B:B,'F3D 2005'!E:E,200),_xlfn.XLOOKUP(B156,'F3D 2003'!B:B,'F3D 2003'!E:E,200),_xlfn.XLOOKUP(B156,'F3D 2001'!B:B,'F3D 2001'!E:E,200),_xlfn.XLOOKUP(B156,'F3D 1999'!B:B,'F3D 1999'!E:E,200),_xlfn.XLOOKUP(B156,'F3D 1997'!B:B,'F3D 1997'!E:E,200),_xlfn.XLOOKUP(B156,'F3D 1995'!B:B,'F3D 1995'!E:E,200),_xlfn.XLOOKUP(B156,'F3D 1993'!B:B,'F3D 1993'!E:E,200),_xlfn.XLOOKUP(B156,'F3D 1991'!B:B,'F3D 1991'!E:E,200),_xlfn.XLOOKUP(B156,'F3D 1989'!B:B,'F3D 1989'!E:E,200),_xlfn.XLOOKUP(B156,'F3D 1987'!B:B,'F3D 1987'!E:E,200),_xlfn.XLOOKUP(B156,'F3D 1985'!B:B,'F3D 1985'!E:E,200))</f>
        <v>66.8</v>
      </c>
      <c r="E156" s="82">
        <f>_xlfn.XLOOKUP(F156,AB:AB,AC:AC,0)+_xlfn.XLOOKUP(G156,AB:AB,AC:AC,0)+_xlfn.XLOOKUP(H156,AB:AB,AC:AC,0)+_xlfn.XLOOKUP(I156,AB:AB,AC:AC,0)+_xlfn.XLOOKUP(J156,AB:AB,AC:AC,0)+_xlfn.XLOOKUP(K156,AB:AB,AC:AC,0)+_xlfn.XLOOKUP(L156,AB:AB,AC:AC,0)+_xlfn.XLOOKUP(M156,AB:AB,AC:AC,0)+_xlfn.XLOOKUP(N156,AB:AB,AC:AC,0)+_xlfn.XLOOKUP(O156,AB:AB,AC:AC,0)+_xlfn.XLOOKUP(P156,AB:AB,AC:AC,0)+_xlfn.XLOOKUP(Q156,AB:AB,AC:AC,0)+_xlfn.XLOOKUP(R156,AB:AB,AC:AC,0)+_xlfn.XLOOKUP(S156,AB:AB,AC:AC,0)+_xlfn.XLOOKUP(T156,AB:AB,AC:AC,0)+_xlfn.XLOOKUP(U156,AB:AB,AC:AC,0)+_xlfn.XLOOKUP(V156,AB:AB,AC:AC,0)+_xlfn.XLOOKUP(W156,AB:AB,AC:AC,0)+_xlfn.XLOOKUP(X156,AB:AB,AC:AC,0)+_xlfn.XLOOKUP(Y156,AB:AB,AC:AC,0)+_xlfn.XLOOKUP(Z156,AB:AB,AC:AC,0)</f>
        <v>9.7281062468733879</v>
      </c>
      <c r="F156" s="46" t="str">
        <f>_xlfn.XLOOKUP(B156,'F3D 2025'!$B$3:$B$60,'F3D 2025'!$A$3:$A$60,"-")</f>
        <v>-</v>
      </c>
      <c r="G156" s="49" t="str">
        <f>_xlfn.XLOOKUP(B156,'F3D 2023'!$B$3:$B$60,'F3D 2023'!$A$3:$A$60,"-")</f>
        <v>-</v>
      </c>
      <c r="H156" s="49" t="str">
        <f>_xlfn.XLOOKUP(B156,'F3D 2022'!$B$3:$B$60,'F3D 2022'!$A$3:$A$60,"-")</f>
        <v>-</v>
      </c>
      <c r="I156" s="49" t="str">
        <f>_xlfn.XLOOKUP(B156,'F3D 2019'!$B$3:$B$60,'F3D 2019'!$A$3:$A$60,"-")</f>
        <v>-</v>
      </c>
      <c r="J156" s="49" t="str">
        <f>_xlfn.XLOOKUP(B156,'F3D 2017'!$B$3:$B$60,'F3D 2017'!$A$3:$A$60,"-")</f>
        <v>-</v>
      </c>
      <c r="K156" s="49" t="str">
        <f>_xlfn.XLOOKUP(B156,'F3D 2015'!$B$3:$B$60,'F3D 2015'!$A$3:$A$60,"-")</f>
        <v>-</v>
      </c>
      <c r="L156" s="49" t="str">
        <f>_xlfn.XLOOKUP(B156,'F3D 2013'!$B$3:$B$60,'F3D 2013'!$A$3:$A$60,"-")</f>
        <v>-</v>
      </c>
      <c r="M156" s="49" t="str">
        <f>_xlfn.XLOOKUP(B156,'F3D 2011'!$B$3:$B$60,'F3D 2011'!$A$3:$A$60,"-")</f>
        <v>-</v>
      </c>
      <c r="N156" s="49" t="str">
        <f>_xlfn.XLOOKUP(B156,'F3D 2009'!$B$3:$B$60,'F3D 2009'!$A$3:$A$60,"-")</f>
        <v>-</v>
      </c>
      <c r="O156" s="49" t="str">
        <f>_xlfn.XLOOKUP(B156,'F3D 2007'!$B$3:$B$60,'F3D 2007'!$A$3:$A$60,"-")</f>
        <v>-</v>
      </c>
      <c r="P156" s="49" t="str">
        <f>_xlfn.XLOOKUP(B156,'F3D 2005'!$B$3:$B$60,'F3D 2005'!$A$3:$A$60,"-")</f>
        <v>-</v>
      </c>
      <c r="Q156" s="49">
        <f>_xlfn.XLOOKUP(B156,'F3D 2003'!$B$3:$B$60,'F3D 2003'!$A$3:$A$60,"-")</f>
        <v>18</v>
      </c>
      <c r="R156" s="49" t="str">
        <f>_xlfn.XLOOKUP(B156,'F3D 2001'!$B$3:$B$60,'F3D 2001'!$A$3:$A$60,"-")</f>
        <v>-</v>
      </c>
      <c r="S156" s="49" t="str">
        <f>_xlfn.XLOOKUP(B156,'F3D 1999'!$B$3:$B$60,'F3D 1999'!$A$3:$A$60,"-")</f>
        <v>-</v>
      </c>
      <c r="T156" s="49" t="str">
        <f>_xlfn.XLOOKUP(B156,'F3D 1997'!$B$3:$B$56,'F3D 1997'!$A$3:$A$56,"-")</f>
        <v>-</v>
      </c>
      <c r="U156" s="49" t="str">
        <f>_xlfn.XLOOKUP(B156,'F3D 1995'!$B$3:$B$60,'F3D 1995'!$A$3:$A$60,"-")</f>
        <v>-</v>
      </c>
      <c r="V156" s="49" t="str">
        <f>_xlfn.XLOOKUP(B156,'F3D 1993'!$B$3:$B$60,'F3D 1993'!$A$3:$A$60,"-")</f>
        <v>-</v>
      </c>
      <c r="W156" s="49" t="str">
        <f>_xlfn.XLOOKUP(B156,'F3D 1991'!$B$3:$B$60,'F3D 1991'!$A$3:$A$60,"-")</f>
        <v>-</v>
      </c>
      <c r="X156" s="49" t="str">
        <f>_xlfn.XLOOKUP(B156,'F3D 1989'!$B$3:$B$60,'F3D 1989'!$A$3:$A$60,"-")</f>
        <v>-</v>
      </c>
      <c r="Y156" s="49" t="str">
        <f>_xlfn.XLOOKUP(B156,'F3D 1987'!$B$3:$B$60,'F3D 1987'!$A$3:$A$60,"-")</f>
        <v>-</v>
      </c>
      <c r="Z156" s="50" t="str">
        <f>_xlfn.XLOOKUP(B156,'F3D 1985'!$B$3:$B$60,'F3D 1985'!$A$3:$A$60,"-")</f>
        <v>-</v>
      </c>
    </row>
    <row r="157" spans="1:26" x14ac:dyDescent="0.3">
      <c r="A157" s="40">
        <f>A156+1</f>
        <v>155</v>
      </c>
      <c r="B157" s="41" t="s">
        <v>327</v>
      </c>
      <c r="C157" s="42" t="s">
        <v>7</v>
      </c>
      <c r="D157" s="85">
        <f>MIN(_xlfn.XLOOKUP(B157,'F3D 2025'!B:B,'F3D 2025'!E:E,200),_xlfn.XLOOKUP(B157,'F3D 2023'!B:B,'F3D 2023'!E:E,200),_xlfn.XLOOKUP(B157,'F3D 2022'!B:B,'F3D 2022'!E:E,200),_xlfn.XLOOKUP(B157,'F3D 2019'!B:B,'F3D 2019'!E:E,200),_xlfn.XLOOKUP(B157,'F3D 2017'!B:B,'F3D 2017'!E:E,200),_xlfn.XLOOKUP(B157,'F3D 2015'!B:B,'F3D 2015'!E:E,200),_xlfn.XLOOKUP(B157,'F3D 2013'!B:B,'F3D 2013'!E:E,200),_xlfn.XLOOKUP(B157,'F3D 2011'!B:B,'F3D 2011'!E:E,200),_xlfn.XLOOKUP(B157,'F3D 2009'!B:B,'F3D 2009'!E:E,200),_xlfn.XLOOKUP(B157,'F3D 2007'!B:B,'F3D 2007'!E:E,200),_xlfn.XLOOKUP(B157,'F3D 2005'!B:B,'F3D 2005'!E:E,200),_xlfn.XLOOKUP(B157,'F3D 2003'!B:B,'F3D 2003'!E:E,200),_xlfn.XLOOKUP(B157,'F3D 2001'!B:B,'F3D 2001'!E:E,200),_xlfn.XLOOKUP(B157,'F3D 1999'!B:B,'F3D 1999'!E:E,200),_xlfn.XLOOKUP(B157,'F3D 1997'!B:B,'F3D 1997'!E:E,200),_xlfn.XLOOKUP(B157,'F3D 1995'!B:B,'F3D 1995'!E:E,200),_xlfn.XLOOKUP(B157,'F3D 1993'!B:B,'F3D 1993'!E:E,200),_xlfn.XLOOKUP(B157,'F3D 1991'!B:B,'F3D 1991'!E:E,200),_xlfn.XLOOKUP(B157,'F3D 1989'!B:B,'F3D 1989'!E:E,200),_xlfn.XLOOKUP(B157,'F3D 1987'!B:B,'F3D 1987'!E:E,200),_xlfn.XLOOKUP(B157,'F3D 1985'!B:B,'F3D 1985'!E:E,200))</f>
        <v>78</v>
      </c>
      <c r="E157" s="82">
        <f>_xlfn.XLOOKUP(F157,AB:AB,AC:AC,0)+_xlfn.XLOOKUP(G157,AB:AB,AC:AC,0)+_xlfn.XLOOKUP(H157,AB:AB,AC:AC,0)+_xlfn.XLOOKUP(I157,AB:AB,AC:AC,0)+_xlfn.XLOOKUP(J157,AB:AB,AC:AC,0)+_xlfn.XLOOKUP(K157,AB:AB,AC:AC,0)+_xlfn.XLOOKUP(L157,AB:AB,AC:AC,0)+_xlfn.XLOOKUP(M157,AB:AB,AC:AC,0)+_xlfn.XLOOKUP(N157,AB:AB,AC:AC,0)+_xlfn.XLOOKUP(O157,AB:AB,AC:AC,0)+_xlfn.XLOOKUP(P157,AB:AB,AC:AC,0)+_xlfn.XLOOKUP(Q157,AB:AB,AC:AC,0)+_xlfn.XLOOKUP(R157,AB:AB,AC:AC,0)+_xlfn.XLOOKUP(S157,AB:AB,AC:AC,0)+_xlfn.XLOOKUP(T157,AB:AB,AC:AC,0)+_xlfn.XLOOKUP(U157,AB:AB,AC:AC,0)+_xlfn.XLOOKUP(V157,AB:AB,AC:AC,0)+_xlfn.XLOOKUP(W157,AB:AB,AC:AC,0)+_xlfn.XLOOKUP(X157,AB:AB,AC:AC,0)+_xlfn.XLOOKUP(Y157,AB:AB,AC:AC,0)+_xlfn.XLOOKUP(Z157,AB:AB,AC:AC,0)</f>
        <v>9.7281062468733879</v>
      </c>
      <c r="F157" s="46" t="str">
        <f>_xlfn.XLOOKUP(B157,'F3D 2025'!$B$3:$B$60,'F3D 2025'!$A$3:$A$60,"-")</f>
        <v>-</v>
      </c>
      <c r="G157" s="49" t="str">
        <f>_xlfn.XLOOKUP(B157,'F3D 2023'!$B$3:$B$60,'F3D 2023'!$A$3:$A$60,"-")</f>
        <v>-</v>
      </c>
      <c r="H157" s="49" t="str">
        <f>_xlfn.XLOOKUP(B157,'F3D 2022'!$B$3:$B$60,'F3D 2022'!$A$3:$A$60,"-")</f>
        <v>-</v>
      </c>
      <c r="I157" s="49" t="str">
        <f>_xlfn.XLOOKUP(B157,'F3D 2019'!$B$3:$B$60,'F3D 2019'!$A$3:$A$60,"-")</f>
        <v>-</v>
      </c>
      <c r="J157" s="49" t="str">
        <f>_xlfn.XLOOKUP(B157,'F3D 2017'!$B$3:$B$60,'F3D 2017'!$A$3:$A$60,"-")</f>
        <v>-</v>
      </c>
      <c r="K157" s="49" t="str">
        <f>_xlfn.XLOOKUP(B157,'F3D 2015'!$B$3:$B$60,'F3D 2015'!$A$3:$A$60,"-")</f>
        <v>-</v>
      </c>
      <c r="L157" s="49" t="str">
        <f>_xlfn.XLOOKUP(B157,'F3D 2013'!$B$3:$B$60,'F3D 2013'!$A$3:$A$60,"-")</f>
        <v>-</v>
      </c>
      <c r="M157" s="49" t="str">
        <f>_xlfn.XLOOKUP(B157,'F3D 2011'!$B$3:$B$60,'F3D 2011'!$A$3:$A$60,"-")</f>
        <v>-</v>
      </c>
      <c r="N157" s="49" t="str">
        <f>_xlfn.XLOOKUP(B157,'F3D 2009'!$B$3:$B$60,'F3D 2009'!$A$3:$A$60,"-")</f>
        <v>-</v>
      </c>
      <c r="O157" s="49" t="str">
        <f>_xlfn.XLOOKUP(B157,'F3D 2007'!$B$3:$B$60,'F3D 2007'!$A$3:$A$60,"-")</f>
        <v>-</v>
      </c>
      <c r="P157" s="49" t="str">
        <f>_xlfn.XLOOKUP(B157,'F3D 2005'!$B$3:$B$60,'F3D 2005'!$A$3:$A$60,"-")</f>
        <v>-</v>
      </c>
      <c r="Q157" s="49" t="str">
        <f>_xlfn.XLOOKUP(B157,'F3D 2003'!$B$3:$B$60,'F3D 2003'!$A$3:$A$60,"-")</f>
        <v>-</v>
      </c>
      <c r="R157" s="49" t="str">
        <f>_xlfn.XLOOKUP(B157,'F3D 2001'!$B$3:$B$60,'F3D 2001'!$A$3:$A$60,"-")</f>
        <v>-</v>
      </c>
      <c r="S157" s="49" t="str">
        <f>_xlfn.XLOOKUP(B157,'F3D 1999'!$B$3:$B$60,'F3D 1999'!$A$3:$A$60,"-")</f>
        <v>-</v>
      </c>
      <c r="T157" s="49" t="str">
        <f>_xlfn.XLOOKUP(B157,'F3D 1997'!$B$3:$B$56,'F3D 1997'!$A$3:$A$56,"-")</f>
        <v>-</v>
      </c>
      <c r="U157" s="49" t="str">
        <f>_xlfn.XLOOKUP(B157,'F3D 1995'!$B$3:$B$60,'F3D 1995'!$A$3:$A$60,"-")</f>
        <v>-</v>
      </c>
      <c r="V157" s="49" t="str">
        <f>_xlfn.XLOOKUP(B157,'F3D 1993'!$B$3:$B$60,'F3D 1993'!$A$3:$A$60,"-")</f>
        <v>-</v>
      </c>
      <c r="W157" s="49" t="str">
        <f>_xlfn.XLOOKUP(B157,'F3D 1991'!$B$3:$B$60,'F3D 1991'!$A$3:$A$60,"-")</f>
        <v>-</v>
      </c>
      <c r="X157" s="49">
        <f>_xlfn.XLOOKUP(B157,'F3D 1989'!$B$3:$B$60,'F3D 1989'!$A$3:$A$60,"-")</f>
        <v>18</v>
      </c>
      <c r="Y157" s="49" t="str">
        <f>_xlfn.XLOOKUP(B157,'F3D 1987'!$B$3:$B$60,'F3D 1987'!$A$3:$A$60,"-")</f>
        <v>-</v>
      </c>
      <c r="Z157" s="50" t="str">
        <f>_xlfn.XLOOKUP(B157,'F3D 1985'!$B$3:$B$60,'F3D 1985'!$A$3:$A$60,"-")</f>
        <v>-</v>
      </c>
    </row>
    <row r="158" spans="1:26" x14ac:dyDescent="0.3">
      <c r="A158" s="40">
        <f>A157+1</f>
        <v>156</v>
      </c>
      <c r="B158" s="41" t="s">
        <v>357</v>
      </c>
      <c r="C158" s="42" t="s">
        <v>31</v>
      </c>
      <c r="D158" s="85">
        <f>MIN(_xlfn.XLOOKUP(B158,'F3D 2025'!B:B,'F3D 2025'!E:E,200),_xlfn.XLOOKUP(B158,'F3D 2023'!B:B,'F3D 2023'!E:E,200),_xlfn.XLOOKUP(B158,'F3D 2022'!B:B,'F3D 2022'!E:E,200),_xlfn.XLOOKUP(B158,'F3D 2019'!B:B,'F3D 2019'!E:E,200),_xlfn.XLOOKUP(B158,'F3D 2017'!B:B,'F3D 2017'!E:E,200),_xlfn.XLOOKUP(B158,'F3D 2015'!B:B,'F3D 2015'!E:E,200),_xlfn.XLOOKUP(B158,'F3D 2013'!B:B,'F3D 2013'!E:E,200),_xlfn.XLOOKUP(B158,'F3D 2011'!B:B,'F3D 2011'!E:E,200),_xlfn.XLOOKUP(B158,'F3D 2009'!B:B,'F3D 2009'!E:E,200),_xlfn.XLOOKUP(B158,'F3D 2007'!B:B,'F3D 2007'!E:E,200),_xlfn.XLOOKUP(B158,'F3D 2005'!B:B,'F3D 2005'!E:E,200),_xlfn.XLOOKUP(B158,'F3D 2003'!B:B,'F3D 2003'!E:E,200),_xlfn.XLOOKUP(B158,'F3D 2001'!B:B,'F3D 2001'!E:E,200),_xlfn.XLOOKUP(B158,'F3D 1999'!B:B,'F3D 1999'!E:E,200),_xlfn.XLOOKUP(B158,'F3D 1997'!B:B,'F3D 1997'!E:E,200),_xlfn.XLOOKUP(B158,'F3D 1995'!B:B,'F3D 1995'!E:E,200),_xlfn.XLOOKUP(B158,'F3D 1993'!B:B,'F3D 1993'!E:E,200),_xlfn.XLOOKUP(B158,'F3D 1991'!B:B,'F3D 1991'!E:E,200),_xlfn.XLOOKUP(B158,'F3D 1989'!B:B,'F3D 1989'!E:E,200),_xlfn.XLOOKUP(B158,'F3D 1987'!B:B,'F3D 1987'!E:E,200),_xlfn.XLOOKUP(B158,'F3D 1985'!B:B,'F3D 1985'!E:E,200))</f>
        <v>87</v>
      </c>
      <c r="E158" s="82">
        <f>_xlfn.XLOOKUP(F158,AB:AB,AC:AC,0)+_xlfn.XLOOKUP(G158,AB:AB,AC:AC,0)+_xlfn.XLOOKUP(H158,AB:AB,AC:AC,0)+_xlfn.XLOOKUP(I158,AB:AB,AC:AC,0)+_xlfn.XLOOKUP(J158,AB:AB,AC:AC,0)+_xlfn.XLOOKUP(K158,AB:AB,AC:AC,0)+_xlfn.XLOOKUP(L158,AB:AB,AC:AC,0)+_xlfn.XLOOKUP(M158,AB:AB,AC:AC,0)+_xlfn.XLOOKUP(N158,AB:AB,AC:AC,0)+_xlfn.XLOOKUP(O158,AB:AB,AC:AC,0)+_xlfn.XLOOKUP(P158,AB:AB,AC:AC,0)+_xlfn.XLOOKUP(Q158,AB:AB,AC:AC,0)+_xlfn.XLOOKUP(R158,AB:AB,AC:AC,0)+_xlfn.XLOOKUP(S158,AB:AB,AC:AC,0)+_xlfn.XLOOKUP(T158,AB:AB,AC:AC,0)+_xlfn.XLOOKUP(U158,AB:AB,AC:AC,0)+_xlfn.XLOOKUP(V158,AB:AB,AC:AC,0)+_xlfn.XLOOKUP(W158,AB:AB,AC:AC,0)+_xlfn.XLOOKUP(X158,AB:AB,AC:AC,0)+_xlfn.XLOOKUP(Y158,AB:AB,AC:AC,0)+_xlfn.XLOOKUP(Z158,AB:AB,AC:AC,0)</f>
        <v>9.7281062468733879</v>
      </c>
      <c r="F158" s="46" t="str">
        <f>_xlfn.XLOOKUP(B158,'F3D 2025'!$B$3:$B$60,'F3D 2025'!$A$3:$A$60,"-")</f>
        <v>-</v>
      </c>
      <c r="G158" s="49" t="str">
        <f>_xlfn.XLOOKUP(B158,'F3D 2023'!$B$3:$B$60,'F3D 2023'!$A$3:$A$60,"-")</f>
        <v>-</v>
      </c>
      <c r="H158" s="49" t="str">
        <f>_xlfn.XLOOKUP(B158,'F3D 2022'!$B$3:$B$60,'F3D 2022'!$A$3:$A$60,"-")</f>
        <v>-</v>
      </c>
      <c r="I158" s="49" t="str">
        <f>_xlfn.XLOOKUP(B158,'F3D 2019'!$B$3:$B$60,'F3D 2019'!$A$3:$A$60,"-")</f>
        <v>-</v>
      </c>
      <c r="J158" s="49" t="str">
        <f>_xlfn.XLOOKUP(B158,'F3D 2017'!$B$3:$B$60,'F3D 2017'!$A$3:$A$60,"-")</f>
        <v>-</v>
      </c>
      <c r="K158" s="49" t="str">
        <f>_xlfn.XLOOKUP(B158,'F3D 2015'!$B$3:$B$60,'F3D 2015'!$A$3:$A$60,"-")</f>
        <v>-</v>
      </c>
      <c r="L158" s="49" t="str">
        <f>_xlfn.XLOOKUP(B158,'F3D 2013'!$B$3:$B$60,'F3D 2013'!$A$3:$A$60,"-")</f>
        <v>-</v>
      </c>
      <c r="M158" s="49" t="str">
        <f>_xlfn.XLOOKUP(B158,'F3D 2011'!$B$3:$B$60,'F3D 2011'!$A$3:$A$60,"-")</f>
        <v>-</v>
      </c>
      <c r="N158" s="49" t="str">
        <f>_xlfn.XLOOKUP(B158,'F3D 2009'!$B$3:$B$60,'F3D 2009'!$A$3:$A$60,"-")</f>
        <v>-</v>
      </c>
      <c r="O158" s="49" t="str">
        <f>_xlfn.XLOOKUP(B158,'F3D 2007'!$B$3:$B$60,'F3D 2007'!$A$3:$A$60,"-")</f>
        <v>-</v>
      </c>
      <c r="P158" s="49" t="str">
        <f>_xlfn.XLOOKUP(B158,'F3D 2005'!$B$3:$B$60,'F3D 2005'!$A$3:$A$60,"-")</f>
        <v>-</v>
      </c>
      <c r="Q158" s="49" t="str">
        <f>_xlfn.XLOOKUP(B158,'F3D 2003'!$B$3:$B$60,'F3D 2003'!$A$3:$A$60,"-")</f>
        <v>-</v>
      </c>
      <c r="R158" s="49" t="str">
        <f>_xlfn.XLOOKUP(B158,'F3D 2001'!$B$3:$B$60,'F3D 2001'!$A$3:$A$60,"-")</f>
        <v>-</v>
      </c>
      <c r="S158" s="49" t="str">
        <f>_xlfn.XLOOKUP(B158,'F3D 1999'!$B$3:$B$60,'F3D 1999'!$A$3:$A$60,"-")</f>
        <v>-</v>
      </c>
      <c r="T158" s="49" t="str">
        <f>_xlfn.XLOOKUP(B158,'F3D 1997'!$B$3:$B$56,'F3D 1997'!$A$3:$A$56,"-")</f>
        <v>-</v>
      </c>
      <c r="U158" s="49" t="str">
        <f>_xlfn.XLOOKUP(B158,'F3D 1995'!$B$3:$B$60,'F3D 1995'!$A$3:$A$60,"-")</f>
        <v>-</v>
      </c>
      <c r="V158" s="49" t="str">
        <f>_xlfn.XLOOKUP(B158,'F3D 1993'!$B$3:$B$60,'F3D 1993'!$A$3:$A$60,"-")</f>
        <v>-</v>
      </c>
      <c r="W158" s="49" t="str">
        <f>_xlfn.XLOOKUP(B158,'F3D 1991'!$B$3:$B$60,'F3D 1991'!$A$3:$A$60,"-")</f>
        <v>-</v>
      </c>
      <c r="X158" s="49" t="str">
        <f>_xlfn.XLOOKUP(B158,'F3D 1989'!$B$3:$B$60,'F3D 1989'!$A$3:$A$60,"-")</f>
        <v>-</v>
      </c>
      <c r="Y158" s="49">
        <f>_xlfn.XLOOKUP(B158,'F3D 1987'!$B$3:$B$60,'F3D 1987'!$A$3:$A$60,"-")</f>
        <v>18</v>
      </c>
      <c r="Z158" s="50" t="str">
        <f>_xlfn.XLOOKUP(B158,'F3D 1985'!$B$3:$B$60,'F3D 1985'!$A$3:$A$60,"-")</f>
        <v>-</v>
      </c>
    </row>
    <row r="159" spans="1:26" x14ac:dyDescent="0.3">
      <c r="A159" s="40">
        <f>A158+1</f>
        <v>157</v>
      </c>
      <c r="B159" s="41" t="s">
        <v>202</v>
      </c>
      <c r="C159" s="42" t="s">
        <v>38</v>
      </c>
      <c r="D159" s="85">
        <f>MIN(_xlfn.XLOOKUP(B159,'F3D 2025'!B:B,'F3D 2025'!E:E,200),_xlfn.XLOOKUP(B159,'F3D 2023'!B:B,'F3D 2023'!E:E,200),_xlfn.XLOOKUP(B159,'F3D 2022'!B:B,'F3D 2022'!E:E,200),_xlfn.XLOOKUP(B159,'F3D 2019'!B:B,'F3D 2019'!E:E,200),_xlfn.XLOOKUP(B159,'F3D 2017'!B:B,'F3D 2017'!E:E,200),_xlfn.XLOOKUP(B159,'F3D 2015'!B:B,'F3D 2015'!E:E,200),_xlfn.XLOOKUP(B159,'F3D 2013'!B:B,'F3D 2013'!E:E,200),_xlfn.XLOOKUP(B159,'F3D 2011'!B:B,'F3D 2011'!E:E,200),_xlfn.XLOOKUP(B159,'F3D 2009'!B:B,'F3D 2009'!E:E,200),_xlfn.XLOOKUP(B159,'F3D 2007'!B:B,'F3D 2007'!E:E,200),_xlfn.XLOOKUP(B159,'F3D 2005'!B:B,'F3D 2005'!E:E,200),_xlfn.XLOOKUP(B159,'F3D 2003'!B:B,'F3D 2003'!E:E,200),_xlfn.XLOOKUP(B159,'F3D 2001'!B:B,'F3D 2001'!E:E,200),_xlfn.XLOOKUP(B159,'F3D 1999'!B:B,'F3D 1999'!E:E,200),_xlfn.XLOOKUP(B159,'F3D 1997'!B:B,'F3D 1997'!E:E,200),_xlfn.XLOOKUP(B159,'F3D 1995'!B:B,'F3D 1995'!E:E,200),_xlfn.XLOOKUP(B159,'F3D 1993'!B:B,'F3D 1993'!E:E,200),_xlfn.XLOOKUP(B159,'F3D 1991'!B:B,'F3D 1991'!E:E,200),_xlfn.XLOOKUP(B159,'F3D 1989'!B:B,'F3D 1989'!E:E,200),_xlfn.XLOOKUP(B159,'F3D 1987'!B:B,'F3D 1987'!E:E,200),_xlfn.XLOOKUP(B159,'F3D 1985'!B:B,'F3D 1985'!E:E,200))</f>
        <v>63.83</v>
      </c>
      <c r="E159" s="82">
        <f>_xlfn.XLOOKUP(F159,AB:AB,AC:AC,0)+_xlfn.XLOOKUP(G159,AB:AB,AC:AC,0)+_xlfn.XLOOKUP(H159,AB:AB,AC:AC,0)+_xlfn.XLOOKUP(I159,AB:AB,AC:AC,0)+_xlfn.XLOOKUP(J159,AB:AB,AC:AC,0)+_xlfn.XLOOKUP(K159,AB:AB,AC:AC,0)+_xlfn.XLOOKUP(L159,AB:AB,AC:AC,0)+_xlfn.XLOOKUP(M159,AB:AB,AC:AC,0)+_xlfn.XLOOKUP(N159,AB:AB,AC:AC,0)+_xlfn.XLOOKUP(O159,AB:AB,AC:AC,0)+_xlfn.XLOOKUP(P159,AB:AB,AC:AC,0)+_xlfn.XLOOKUP(Q159,AB:AB,AC:AC,0)+_xlfn.XLOOKUP(R159,AB:AB,AC:AC,0)+_xlfn.XLOOKUP(S159,AB:AB,AC:AC,0)+_xlfn.XLOOKUP(T159,AB:AB,AC:AC,0)+_xlfn.XLOOKUP(U159,AB:AB,AC:AC,0)+_xlfn.XLOOKUP(V159,AB:AB,AC:AC,0)+_xlfn.XLOOKUP(W159,AB:AB,AC:AC,0)+_xlfn.XLOOKUP(X159,AB:AB,AC:AC,0)+_xlfn.XLOOKUP(Y159,AB:AB,AC:AC,0)+_xlfn.XLOOKUP(Z159,AB:AB,AC:AC,0)</f>
        <v>9.6703420084650826</v>
      </c>
      <c r="F159" s="46" t="str">
        <f>_xlfn.XLOOKUP(B159,'F3D 2025'!$B$3:$B$60,'F3D 2025'!$A$3:$A$60,"-")</f>
        <v>-</v>
      </c>
      <c r="G159" s="49" t="str">
        <f>_xlfn.XLOOKUP(B159,'F3D 2023'!$B$3:$B$60,'F3D 2023'!$A$3:$A$60,"-")</f>
        <v>-</v>
      </c>
      <c r="H159" s="49" t="str">
        <f>_xlfn.XLOOKUP(B159,'F3D 2022'!$B$3:$B$60,'F3D 2022'!$A$3:$A$60,"-")</f>
        <v>-</v>
      </c>
      <c r="I159" s="49" t="str">
        <f>_xlfn.XLOOKUP(B159,'F3D 2019'!$B$3:$B$60,'F3D 2019'!$A$3:$A$60,"-")</f>
        <v>-</v>
      </c>
      <c r="J159" s="49" t="str">
        <f>_xlfn.XLOOKUP(B159,'F3D 2017'!$B$3:$B$60,'F3D 2017'!$A$3:$A$60,"-")</f>
        <v>-</v>
      </c>
      <c r="K159" s="49" t="str">
        <f>_xlfn.XLOOKUP(B159,'F3D 2015'!$B$3:$B$60,'F3D 2015'!$A$3:$A$60,"-")</f>
        <v>-</v>
      </c>
      <c r="L159" s="49" t="str">
        <f>_xlfn.XLOOKUP(B159,'F3D 2013'!$B$3:$B$60,'F3D 2013'!$A$3:$A$60,"-")</f>
        <v>-</v>
      </c>
      <c r="M159" s="49" t="str">
        <f>_xlfn.XLOOKUP(B159,'F3D 2011'!$B$3:$B$60,'F3D 2011'!$A$3:$A$60,"-")</f>
        <v>-</v>
      </c>
      <c r="N159" s="49">
        <f>_xlfn.XLOOKUP(B159,'F3D 2009'!$B$3:$B$60,'F3D 2009'!$A$3:$A$60,"-")</f>
        <v>49</v>
      </c>
      <c r="O159" s="49">
        <f>_xlfn.XLOOKUP(B159,'F3D 2007'!$B$3:$B$60,'F3D 2007'!$A$3:$A$60,"-")</f>
        <v>19</v>
      </c>
      <c r="P159" s="49" t="str">
        <f>_xlfn.XLOOKUP(B159,'F3D 2005'!$B$3:$B$60,'F3D 2005'!$A$3:$A$60,"-")</f>
        <v>-</v>
      </c>
      <c r="Q159" s="49" t="str">
        <f>_xlfn.XLOOKUP(B159,'F3D 2003'!$B$3:$B$60,'F3D 2003'!$A$3:$A$60,"-")</f>
        <v>-</v>
      </c>
      <c r="R159" s="49" t="str">
        <f>_xlfn.XLOOKUP(B159,'F3D 2001'!$B$3:$B$60,'F3D 2001'!$A$3:$A$60,"-")</f>
        <v>-</v>
      </c>
      <c r="S159" s="49" t="str">
        <f>_xlfn.XLOOKUP(B159,'F3D 1999'!$B$3:$B$60,'F3D 1999'!$A$3:$A$60,"-")</f>
        <v>-</v>
      </c>
      <c r="T159" s="49" t="str">
        <f>_xlfn.XLOOKUP(B159,'F3D 1997'!$B$3:$B$56,'F3D 1997'!$A$3:$A$56,"-")</f>
        <v>-</v>
      </c>
      <c r="U159" s="49" t="str">
        <f>_xlfn.XLOOKUP(B159,'F3D 1995'!$B$3:$B$60,'F3D 1995'!$A$3:$A$60,"-")</f>
        <v>-</v>
      </c>
      <c r="V159" s="49" t="str">
        <f>_xlfn.XLOOKUP(B159,'F3D 1993'!$B$3:$B$60,'F3D 1993'!$A$3:$A$60,"-")</f>
        <v>-</v>
      </c>
      <c r="W159" s="49" t="str">
        <f>_xlfn.XLOOKUP(B159,'F3D 1991'!$B$3:$B$60,'F3D 1991'!$A$3:$A$60,"-")</f>
        <v>-</v>
      </c>
      <c r="X159" s="49" t="str">
        <f>_xlfn.XLOOKUP(B159,'F3D 1989'!$B$3:$B$60,'F3D 1989'!$A$3:$A$60,"-")</f>
        <v>-</v>
      </c>
      <c r="Y159" s="49" t="str">
        <f>_xlfn.XLOOKUP(B159,'F3D 1987'!$B$3:$B$60,'F3D 1987'!$A$3:$A$60,"-")</f>
        <v>-</v>
      </c>
      <c r="Z159" s="50" t="str">
        <f>_xlfn.XLOOKUP(B159,'F3D 1985'!$B$3:$B$60,'F3D 1985'!$A$3:$A$60,"-")</f>
        <v>-</v>
      </c>
    </row>
    <row r="160" spans="1:26" x14ac:dyDescent="0.3">
      <c r="A160" s="40">
        <f>A159+1</f>
        <v>158</v>
      </c>
      <c r="B160" s="41" t="s">
        <v>79</v>
      </c>
      <c r="C160" s="42" t="s">
        <v>33</v>
      </c>
      <c r="D160" s="85">
        <f>MIN(_xlfn.XLOOKUP(B160,'F3D 2025'!B:B,'F3D 2025'!E:E,200),_xlfn.XLOOKUP(B160,'F3D 2023'!B:B,'F3D 2023'!E:E,200),_xlfn.XLOOKUP(B160,'F3D 2022'!B:B,'F3D 2022'!E:E,200),_xlfn.XLOOKUP(B160,'F3D 2019'!B:B,'F3D 2019'!E:E,200),_xlfn.XLOOKUP(B160,'F3D 2017'!B:B,'F3D 2017'!E:E,200),_xlfn.XLOOKUP(B160,'F3D 2015'!B:B,'F3D 2015'!E:E,200),_xlfn.XLOOKUP(B160,'F3D 2013'!B:B,'F3D 2013'!E:E,200),_xlfn.XLOOKUP(B160,'F3D 2011'!B:B,'F3D 2011'!E:E,200),_xlfn.XLOOKUP(B160,'F3D 2009'!B:B,'F3D 2009'!E:E,200),_xlfn.XLOOKUP(B160,'F3D 2007'!B:B,'F3D 2007'!E:E,200),_xlfn.XLOOKUP(B160,'F3D 2005'!B:B,'F3D 2005'!E:E,200),_xlfn.XLOOKUP(B160,'F3D 2003'!B:B,'F3D 2003'!E:E,200),_xlfn.XLOOKUP(B160,'F3D 2001'!B:B,'F3D 2001'!E:E,200),_xlfn.XLOOKUP(B160,'F3D 1999'!B:B,'F3D 1999'!E:E,200),_xlfn.XLOOKUP(B160,'F3D 1997'!B:B,'F3D 1997'!E:E,200),_xlfn.XLOOKUP(B160,'F3D 1995'!B:B,'F3D 1995'!E:E,200),_xlfn.XLOOKUP(B160,'F3D 1993'!B:B,'F3D 1993'!E:E,200),_xlfn.XLOOKUP(B160,'F3D 1991'!B:B,'F3D 1991'!E:E,200),_xlfn.XLOOKUP(B160,'F3D 1989'!B:B,'F3D 1989'!E:E,200),_xlfn.XLOOKUP(B160,'F3D 1987'!B:B,'F3D 1987'!E:E,200),_xlfn.XLOOKUP(B160,'F3D 1985'!B:B,'F3D 1985'!E:E,200))</f>
        <v>59.61</v>
      </c>
      <c r="E160" s="82">
        <f>_xlfn.XLOOKUP(F160,AB:AB,AC:AC,0)+_xlfn.XLOOKUP(G160,AB:AB,AC:AC,0)+_xlfn.XLOOKUP(H160,AB:AB,AC:AC,0)+_xlfn.XLOOKUP(I160,AB:AB,AC:AC,0)+_xlfn.XLOOKUP(J160,AB:AB,AC:AC,0)+_xlfn.XLOOKUP(K160,AB:AB,AC:AC,0)+_xlfn.XLOOKUP(L160,AB:AB,AC:AC,0)+_xlfn.XLOOKUP(M160,AB:AB,AC:AC,0)+_xlfn.XLOOKUP(N160,AB:AB,AC:AC,0)+_xlfn.XLOOKUP(O160,AB:AB,AC:AC,0)+_xlfn.XLOOKUP(P160,AB:AB,AC:AC,0)+_xlfn.XLOOKUP(Q160,AB:AB,AC:AC,0)+_xlfn.XLOOKUP(R160,AB:AB,AC:AC,0)+_xlfn.XLOOKUP(S160,AB:AB,AC:AC,0)+_xlfn.XLOOKUP(T160,AB:AB,AC:AC,0)+_xlfn.XLOOKUP(U160,AB:AB,AC:AC,0)+_xlfn.XLOOKUP(V160,AB:AB,AC:AC,0)+_xlfn.XLOOKUP(W160,AB:AB,AC:AC,0)+_xlfn.XLOOKUP(X160,AB:AB,AC:AC,0)+_xlfn.XLOOKUP(Y160,AB:AB,AC:AC,0)+_xlfn.XLOOKUP(Z160,AB:AB,AC:AC,0)</f>
        <v>9.4466342135601487</v>
      </c>
      <c r="F160" s="46">
        <f>_xlfn.XLOOKUP(B160,'F3D 2025'!$B$3:$B$60,'F3D 2025'!$A$3:$A$60,"-")</f>
        <v>34</v>
      </c>
      <c r="G160" s="49">
        <f>_xlfn.XLOOKUP(B160,'F3D 2023'!$B$3:$B$60,'F3D 2023'!$A$3:$A$60,"-")</f>
        <v>20</v>
      </c>
      <c r="H160" s="49" t="str">
        <f>_xlfn.XLOOKUP(B160,'F3D 2022'!$B$3:$B$60,'F3D 2022'!$A$3:$A$60,"-")</f>
        <v>-</v>
      </c>
      <c r="I160" s="49" t="str">
        <f>_xlfn.XLOOKUP(B160,'F3D 2019'!$B$3:$B$60,'F3D 2019'!$A$3:$A$60,"-")</f>
        <v>-</v>
      </c>
      <c r="J160" s="49" t="str">
        <f>_xlfn.XLOOKUP(B160,'F3D 2017'!$B$3:$B$60,'F3D 2017'!$A$3:$A$60,"-")</f>
        <v>-</v>
      </c>
      <c r="K160" s="49" t="str">
        <f>_xlfn.XLOOKUP(B160,'F3D 2015'!$B$3:$B$60,'F3D 2015'!$A$3:$A$60,"-")</f>
        <v>-</v>
      </c>
      <c r="L160" s="49" t="str">
        <f>_xlfn.XLOOKUP(B160,'F3D 2013'!$B$3:$B$60,'F3D 2013'!$A$3:$A$60,"-")</f>
        <v>-</v>
      </c>
      <c r="M160" s="49" t="str">
        <f>_xlfn.XLOOKUP(B160,'F3D 2011'!$B$3:$B$60,'F3D 2011'!$A$3:$A$60,"-")</f>
        <v>-</v>
      </c>
      <c r="N160" s="49" t="str">
        <f>_xlfn.XLOOKUP(B160,'F3D 2009'!$B$3:$B$60,'F3D 2009'!$A$3:$A$60,"-")</f>
        <v>-</v>
      </c>
      <c r="O160" s="49" t="str">
        <f>_xlfn.XLOOKUP(B160,'F3D 2007'!$B$3:$B$60,'F3D 2007'!$A$3:$A$60,"-")</f>
        <v>-</v>
      </c>
      <c r="P160" s="49" t="str">
        <f>_xlfn.XLOOKUP(B160,'F3D 2005'!$B$3:$B$60,'F3D 2005'!$A$3:$A$60,"-")</f>
        <v>-</v>
      </c>
      <c r="Q160" s="49" t="str">
        <f>_xlfn.XLOOKUP(B160,'F3D 2003'!$B$3:$B$60,'F3D 2003'!$A$3:$A$60,"-")</f>
        <v>-</v>
      </c>
      <c r="R160" s="49" t="str">
        <f>_xlfn.XLOOKUP(B160,'F3D 2001'!$B$3:$B$60,'F3D 2001'!$A$3:$A$60,"-")</f>
        <v>-</v>
      </c>
      <c r="S160" s="49" t="str">
        <f>_xlfn.XLOOKUP(B160,'F3D 1999'!$B$3:$B$60,'F3D 1999'!$A$3:$A$60,"-")</f>
        <v>-</v>
      </c>
      <c r="T160" s="49" t="str">
        <f>_xlfn.XLOOKUP(B160,'F3D 1997'!$B$3:$B$56,'F3D 1997'!$A$3:$A$56,"-")</f>
        <v>-</v>
      </c>
      <c r="U160" s="49" t="str">
        <f>_xlfn.XLOOKUP(B160,'F3D 1995'!$B$3:$B$60,'F3D 1995'!$A$3:$A$60,"-")</f>
        <v>-</v>
      </c>
      <c r="V160" s="49" t="str">
        <f>_xlfn.XLOOKUP(B160,'F3D 1993'!$B$3:$B$60,'F3D 1993'!$A$3:$A$60,"-")</f>
        <v>-</v>
      </c>
      <c r="W160" s="49" t="str">
        <f>_xlfn.XLOOKUP(B160,'F3D 1991'!$B$3:$B$60,'F3D 1991'!$A$3:$A$60,"-")</f>
        <v>-</v>
      </c>
      <c r="X160" s="49" t="str">
        <f>_xlfn.XLOOKUP(B160,'F3D 1989'!$B$3:$B$60,'F3D 1989'!$A$3:$A$60,"-")</f>
        <v>-</v>
      </c>
      <c r="Y160" s="49" t="str">
        <f>_xlfn.XLOOKUP(B160,'F3D 1987'!$B$3:$B$60,'F3D 1987'!$A$3:$A$60,"-")</f>
        <v>-</v>
      </c>
      <c r="Z160" s="50" t="str">
        <f>_xlfn.XLOOKUP(B160,'F3D 1985'!$B$3:$B$60,'F3D 1985'!$A$3:$A$60,"-")</f>
        <v>-</v>
      </c>
    </row>
    <row r="161" spans="1:26" x14ac:dyDescent="0.3">
      <c r="A161" s="40">
        <f>A160+1</f>
        <v>159</v>
      </c>
      <c r="B161" s="41" t="s">
        <v>313</v>
      </c>
      <c r="C161" s="42" t="s">
        <v>31</v>
      </c>
      <c r="D161" s="85">
        <f>MIN(_xlfn.XLOOKUP(B161,'F3D 2025'!B:B,'F3D 2025'!E:E,200),_xlfn.XLOOKUP(B161,'F3D 2023'!B:B,'F3D 2023'!E:E,200),_xlfn.XLOOKUP(B161,'F3D 2022'!B:B,'F3D 2022'!E:E,200),_xlfn.XLOOKUP(B161,'F3D 2019'!B:B,'F3D 2019'!E:E,200),_xlfn.XLOOKUP(B161,'F3D 2017'!B:B,'F3D 2017'!E:E,200),_xlfn.XLOOKUP(B161,'F3D 2015'!B:B,'F3D 2015'!E:E,200),_xlfn.XLOOKUP(B161,'F3D 2013'!B:B,'F3D 2013'!E:E,200),_xlfn.XLOOKUP(B161,'F3D 2011'!B:B,'F3D 2011'!E:E,200),_xlfn.XLOOKUP(B161,'F3D 2009'!B:B,'F3D 2009'!E:E,200),_xlfn.XLOOKUP(B161,'F3D 2007'!B:B,'F3D 2007'!E:E,200),_xlfn.XLOOKUP(B161,'F3D 2005'!B:B,'F3D 2005'!E:E,200),_xlfn.XLOOKUP(B161,'F3D 2003'!B:B,'F3D 2003'!E:E,200),_xlfn.XLOOKUP(B161,'F3D 2001'!B:B,'F3D 2001'!E:E,200),_xlfn.XLOOKUP(B161,'F3D 1999'!B:B,'F3D 1999'!E:E,200),_xlfn.XLOOKUP(B161,'F3D 1997'!B:B,'F3D 1997'!E:E,200),_xlfn.XLOOKUP(B161,'F3D 1995'!B:B,'F3D 1995'!E:E,200),_xlfn.XLOOKUP(B161,'F3D 1993'!B:B,'F3D 1993'!E:E,200),_xlfn.XLOOKUP(B161,'F3D 1991'!B:B,'F3D 1991'!E:E,200),_xlfn.XLOOKUP(B161,'F3D 1989'!B:B,'F3D 1989'!E:E,200),_xlfn.XLOOKUP(B161,'F3D 1987'!B:B,'F3D 1987'!E:E,200),_xlfn.XLOOKUP(B161,'F3D 1985'!B:B,'F3D 1985'!E:E,200))</f>
        <v>76.83</v>
      </c>
      <c r="E161" s="82">
        <f>_xlfn.XLOOKUP(F161,AB:AB,AC:AC,0)+_xlfn.XLOOKUP(G161,AB:AB,AC:AC,0)+_xlfn.XLOOKUP(H161,AB:AB,AC:AC,0)+_xlfn.XLOOKUP(I161,AB:AB,AC:AC,0)+_xlfn.XLOOKUP(J161,AB:AB,AC:AC,0)+_xlfn.XLOOKUP(K161,AB:AB,AC:AC,0)+_xlfn.XLOOKUP(L161,AB:AB,AC:AC,0)+_xlfn.XLOOKUP(M161,AB:AB,AC:AC,0)+_xlfn.XLOOKUP(N161,AB:AB,AC:AC,0)+_xlfn.XLOOKUP(O161,AB:AB,AC:AC,0)+_xlfn.XLOOKUP(P161,AB:AB,AC:AC,0)+_xlfn.XLOOKUP(Q161,AB:AB,AC:AC,0)+_xlfn.XLOOKUP(R161,AB:AB,AC:AC,0)+_xlfn.XLOOKUP(S161,AB:AB,AC:AC,0)+_xlfn.XLOOKUP(T161,AB:AB,AC:AC,0)+_xlfn.XLOOKUP(U161,AB:AB,AC:AC,0)+_xlfn.XLOOKUP(V161,AB:AB,AC:AC,0)+_xlfn.XLOOKUP(W161,AB:AB,AC:AC,0)+_xlfn.XLOOKUP(X161,AB:AB,AC:AC,0)+_xlfn.XLOOKUP(Y161,AB:AB,AC:AC,0)+_xlfn.XLOOKUP(Z161,AB:AB,AC:AC,0)</f>
        <v>9.3418313316732107</v>
      </c>
      <c r="F161" s="46" t="str">
        <f>_xlfn.XLOOKUP(B161,'F3D 2025'!$B$3:$B$60,'F3D 2025'!$A$3:$A$60,"-")</f>
        <v>-</v>
      </c>
      <c r="G161" s="49" t="str">
        <f>_xlfn.XLOOKUP(B161,'F3D 2023'!$B$3:$B$60,'F3D 2023'!$A$3:$A$60,"-")</f>
        <v>-</v>
      </c>
      <c r="H161" s="49" t="str">
        <f>_xlfn.XLOOKUP(B161,'F3D 2022'!$B$3:$B$60,'F3D 2022'!$A$3:$A$60,"-")</f>
        <v>-</v>
      </c>
      <c r="I161" s="49" t="str">
        <f>_xlfn.XLOOKUP(B161,'F3D 2019'!$B$3:$B$60,'F3D 2019'!$A$3:$A$60,"-")</f>
        <v>-</v>
      </c>
      <c r="J161" s="49" t="str">
        <f>_xlfn.XLOOKUP(B161,'F3D 2017'!$B$3:$B$60,'F3D 2017'!$A$3:$A$60,"-")</f>
        <v>-</v>
      </c>
      <c r="K161" s="49" t="str">
        <f>_xlfn.XLOOKUP(B161,'F3D 2015'!$B$3:$B$60,'F3D 2015'!$A$3:$A$60,"-")</f>
        <v>-</v>
      </c>
      <c r="L161" s="49" t="str">
        <f>_xlfn.XLOOKUP(B161,'F3D 2013'!$B$3:$B$60,'F3D 2013'!$A$3:$A$60,"-")</f>
        <v>-</v>
      </c>
      <c r="M161" s="49" t="str">
        <f>_xlfn.XLOOKUP(B161,'F3D 2011'!$B$3:$B$60,'F3D 2011'!$A$3:$A$60,"-")</f>
        <v>-</v>
      </c>
      <c r="N161" s="49" t="str">
        <f>_xlfn.XLOOKUP(B161,'F3D 2009'!$B$3:$B$60,'F3D 2009'!$A$3:$A$60,"-")</f>
        <v>-</v>
      </c>
      <c r="O161" s="49" t="str">
        <f>_xlfn.XLOOKUP(B161,'F3D 2007'!$B$3:$B$60,'F3D 2007'!$A$3:$A$60,"-")</f>
        <v>-</v>
      </c>
      <c r="P161" s="49" t="str">
        <f>_xlfn.XLOOKUP(B161,'F3D 2005'!$B$3:$B$60,'F3D 2005'!$A$3:$A$60,"-")</f>
        <v>-</v>
      </c>
      <c r="Q161" s="49" t="str">
        <f>_xlfn.XLOOKUP(B161,'F3D 2003'!$B$3:$B$60,'F3D 2003'!$A$3:$A$60,"-")</f>
        <v>-</v>
      </c>
      <c r="R161" s="49" t="str">
        <f>_xlfn.XLOOKUP(B161,'F3D 2001'!$B$3:$B$60,'F3D 2001'!$A$3:$A$60,"-")</f>
        <v>-</v>
      </c>
      <c r="S161" s="49" t="str">
        <f>_xlfn.XLOOKUP(B161,'F3D 1999'!$B$3:$B$60,'F3D 1999'!$A$3:$A$60,"-")</f>
        <v>-</v>
      </c>
      <c r="T161" s="49">
        <f>_xlfn.XLOOKUP(B161,'F3D 1997'!$B$3:$B$56,'F3D 1997'!$A$3:$A$56,"-")</f>
        <v>27</v>
      </c>
      <c r="U161" s="49">
        <f>_xlfn.XLOOKUP(B161,'F3D 1995'!$B$3:$B$60,'F3D 1995'!$A$3:$A$60,"-")</f>
        <v>22</v>
      </c>
      <c r="V161" s="49" t="str">
        <f>_xlfn.XLOOKUP(B161,'F3D 1993'!$B$3:$B$60,'F3D 1993'!$A$3:$A$60,"-")</f>
        <v>-</v>
      </c>
      <c r="W161" s="49" t="str">
        <f>_xlfn.XLOOKUP(B161,'F3D 1991'!$B$3:$B$60,'F3D 1991'!$A$3:$A$60,"-")</f>
        <v>-</v>
      </c>
      <c r="X161" s="49" t="str">
        <f>_xlfn.XLOOKUP(B161,'F3D 1989'!$B$3:$B$60,'F3D 1989'!$A$3:$A$60,"-")</f>
        <v>-</v>
      </c>
      <c r="Y161" s="49" t="str">
        <f>_xlfn.XLOOKUP(B161,'F3D 1987'!$B$3:$B$60,'F3D 1987'!$A$3:$A$60,"-")</f>
        <v>-</v>
      </c>
      <c r="Z161" s="50" t="str">
        <f>_xlfn.XLOOKUP(B161,'F3D 1985'!$B$3:$B$60,'F3D 1985'!$A$3:$A$60,"-")</f>
        <v>-</v>
      </c>
    </row>
    <row r="162" spans="1:26" x14ac:dyDescent="0.3">
      <c r="A162" s="40">
        <f>A161+1</f>
        <v>160</v>
      </c>
      <c r="B162" s="41" t="s">
        <v>242</v>
      </c>
      <c r="C162" s="42" t="s">
        <v>37</v>
      </c>
      <c r="D162" s="85">
        <f>MIN(_xlfn.XLOOKUP(B162,'F3D 2025'!B:B,'F3D 2025'!E:E,200),_xlfn.XLOOKUP(B162,'F3D 2023'!B:B,'F3D 2023'!E:E,200),_xlfn.XLOOKUP(B162,'F3D 2022'!B:B,'F3D 2022'!E:E,200),_xlfn.XLOOKUP(B162,'F3D 2019'!B:B,'F3D 2019'!E:E,200),_xlfn.XLOOKUP(B162,'F3D 2017'!B:B,'F3D 2017'!E:E,200),_xlfn.XLOOKUP(B162,'F3D 2015'!B:B,'F3D 2015'!E:E,200),_xlfn.XLOOKUP(B162,'F3D 2013'!B:B,'F3D 2013'!E:E,200),_xlfn.XLOOKUP(B162,'F3D 2011'!B:B,'F3D 2011'!E:E,200),_xlfn.XLOOKUP(B162,'F3D 2009'!B:B,'F3D 2009'!E:E,200),_xlfn.XLOOKUP(B162,'F3D 2007'!B:B,'F3D 2007'!E:E,200),_xlfn.XLOOKUP(B162,'F3D 2005'!B:B,'F3D 2005'!E:E,200),_xlfn.XLOOKUP(B162,'F3D 2003'!B:B,'F3D 2003'!E:E,200),_xlfn.XLOOKUP(B162,'F3D 2001'!B:B,'F3D 2001'!E:E,200),_xlfn.XLOOKUP(B162,'F3D 1999'!B:B,'F3D 1999'!E:E,200),_xlfn.XLOOKUP(B162,'F3D 1997'!B:B,'F3D 1997'!E:E,200),_xlfn.XLOOKUP(B162,'F3D 1995'!B:B,'F3D 1995'!E:E,200),_xlfn.XLOOKUP(B162,'F3D 1993'!B:B,'F3D 1993'!E:E,200),_xlfn.XLOOKUP(B162,'F3D 1991'!B:B,'F3D 1991'!E:E,200),_xlfn.XLOOKUP(B162,'F3D 1989'!B:B,'F3D 1989'!E:E,200),_xlfn.XLOOKUP(B162,'F3D 1987'!B:B,'F3D 1987'!E:E,200),_xlfn.XLOOKUP(B162,'F3D 1985'!B:B,'F3D 1985'!E:E,200))</f>
        <v>60.48</v>
      </c>
      <c r="E162" s="82">
        <f>_xlfn.XLOOKUP(F162,AB:AB,AC:AC,0)+_xlfn.XLOOKUP(G162,AB:AB,AC:AC,0)+_xlfn.XLOOKUP(H162,AB:AB,AC:AC,0)+_xlfn.XLOOKUP(I162,AB:AB,AC:AC,0)+_xlfn.XLOOKUP(J162,AB:AB,AC:AC,0)+_xlfn.XLOOKUP(K162,AB:AB,AC:AC,0)+_xlfn.XLOOKUP(L162,AB:AB,AC:AC,0)+_xlfn.XLOOKUP(M162,AB:AB,AC:AC,0)+_xlfn.XLOOKUP(N162,AB:AB,AC:AC,0)+_xlfn.XLOOKUP(O162,AB:AB,AC:AC,0)+_xlfn.XLOOKUP(P162,AB:AB,AC:AC,0)+_xlfn.XLOOKUP(Q162,AB:AB,AC:AC,0)+_xlfn.XLOOKUP(R162,AB:AB,AC:AC,0)+_xlfn.XLOOKUP(S162,AB:AB,AC:AC,0)+_xlfn.XLOOKUP(T162,AB:AB,AC:AC,0)+_xlfn.XLOOKUP(U162,AB:AB,AC:AC,0)+_xlfn.XLOOKUP(V162,AB:AB,AC:AC,0)+_xlfn.XLOOKUP(W162,AB:AB,AC:AC,0)+_xlfn.XLOOKUP(X162,AB:AB,AC:AC,0)+_xlfn.XLOOKUP(Y162,AB:AB,AC:AC,0)+_xlfn.XLOOKUP(Z162,AB:AB,AC:AC,0)</f>
        <v>9.3025920787584546</v>
      </c>
      <c r="F162" s="46" t="str">
        <f>_xlfn.XLOOKUP(B162,'F3D 2025'!$B$3:$B$60,'F3D 2025'!$A$3:$A$60,"-")</f>
        <v>-</v>
      </c>
      <c r="G162" s="49" t="str">
        <f>_xlfn.XLOOKUP(B162,'F3D 2023'!$B$3:$B$60,'F3D 2023'!$A$3:$A$60,"-")</f>
        <v>-</v>
      </c>
      <c r="H162" s="49" t="str">
        <f>_xlfn.XLOOKUP(B162,'F3D 2022'!$B$3:$B$60,'F3D 2022'!$A$3:$A$60,"-")</f>
        <v>-</v>
      </c>
      <c r="I162" s="49" t="str">
        <f>_xlfn.XLOOKUP(B162,'F3D 2019'!$B$3:$B$60,'F3D 2019'!$A$3:$A$60,"-")</f>
        <v>-</v>
      </c>
      <c r="J162" s="49" t="str">
        <f>_xlfn.XLOOKUP(B162,'F3D 2017'!$B$3:$B$60,'F3D 2017'!$A$3:$A$60,"-")</f>
        <v>-</v>
      </c>
      <c r="K162" s="49" t="str">
        <f>_xlfn.XLOOKUP(B162,'F3D 2015'!$B$3:$B$60,'F3D 2015'!$A$3:$A$60,"-")</f>
        <v>-</v>
      </c>
      <c r="L162" s="49" t="str">
        <f>_xlfn.XLOOKUP(B162,'F3D 2013'!$B$3:$B$60,'F3D 2013'!$A$3:$A$60,"-")</f>
        <v>-</v>
      </c>
      <c r="M162" s="49">
        <f>_xlfn.XLOOKUP(B162,'F3D 2011'!$B$3:$B$60,'F3D 2011'!$A$3:$A$60,"-")</f>
        <v>36</v>
      </c>
      <c r="N162" s="49">
        <f>_xlfn.XLOOKUP(B162,'F3D 2009'!$B$3:$B$60,'F3D 2009'!$A$3:$A$60,"-")</f>
        <v>32</v>
      </c>
      <c r="O162" s="49">
        <f>_xlfn.XLOOKUP(B162,'F3D 2007'!$B$3:$B$60,'F3D 2007'!$A$3:$A$60,"-")</f>
        <v>28</v>
      </c>
      <c r="P162" s="49" t="str">
        <f>_xlfn.XLOOKUP(B162,'F3D 2005'!$B$3:$B$60,'F3D 2005'!$A$3:$A$60,"-")</f>
        <v>-</v>
      </c>
      <c r="Q162" s="49">
        <f>_xlfn.XLOOKUP(B162,'F3D 2003'!$B$3:$B$60,'F3D 2003'!$A$3:$A$60,"-")</f>
        <v>31</v>
      </c>
      <c r="R162" s="49" t="str">
        <f>_xlfn.XLOOKUP(B162,'F3D 2001'!$B$3:$B$60,'F3D 2001'!$A$3:$A$60,"-")</f>
        <v>-</v>
      </c>
      <c r="S162" s="49" t="str">
        <f>_xlfn.XLOOKUP(B162,'F3D 1999'!$B$3:$B$60,'F3D 1999'!$A$3:$A$60,"-")</f>
        <v>-</v>
      </c>
      <c r="T162" s="49" t="str">
        <f>_xlfn.XLOOKUP(B162,'F3D 1997'!$B$3:$B$56,'F3D 1997'!$A$3:$A$56,"-")</f>
        <v>-</v>
      </c>
      <c r="U162" s="49" t="str">
        <f>_xlfn.XLOOKUP(B162,'F3D 1995'!$B$3:$B$60,'F3D 1995'!$A$3:$A$60,"-")</f>
        <v>-</v>
      </c>
      <c r="V162" s="49" t="str">
        <f>_xlfn.XLOOKUP(B162,'F3D 1993'!$B$3:$B$60,'F3D 1993'!$A$3:$A$60,"-")</f>
        <v>-</v>
      </c>
      <c r="W162" s="49" t="str">
        <f>_xlfn.XLOOKUP(B162,'F3D 1991'!$B$3:$B$60,'F3D 1991'!$A$3:$A$60,"-")</f>
        <v>-</v>
      </c>
      <c r="X162" s="49" t="str">
        <f>_xlfn.XLOOKUP(B162,'F3D 1989'!$B$3:$B$60,'F3D 1989'!$A$3:$A$60,"-")</f>
        <v>-</v>
      </c>
      <c r="Y162" s="49" t="str">
        <f>_xlfn.XLOOKUP(B162,'F3D 1987'!$B$3:$B$60,'F3D 1987'!$A$3:$A$60,"-")</f>
        <v>-</v>
      </c>
      <c r="Z162" s="50" t="str">
        <f>_xlfn.XLOOKUP(B162,'F3D 1985'!$B$3:$B$60,'F3D 1985'!$A$3:$A$60,"-")</f>
        <v>-</v>
      </c>
    </row>
    <row r="163" spans="1:26" x14ac:dyDescent="0.3">
      <c r="A163" s="40">
        <f>A162+1</f>
        <v>161</v>
      </c>
      <c r="B163" s="41" t="s">
        <v>230</v>
      </c>
      <c r="C163" s="42" t="s">
        <v>222</v>
      </c>
      <c r="D163" s="85">
        <f>MIN(_xlfn.XLOOKUP(B163,'F3D 2025'!B:B,'F3D 2025'!E:E,200),_xlfn.XLOOKUP(B163,'F3D 2023'!B:B,'F3D 2023'!E:E,200),_xlfn.XLOOKUP(B163,'F3D 2022'!B:B,'F3D 2022'!E:E,200),_xlfn.XLOOKUP(B163,'F3D 2019'!B:B,'F3D 2019'!E:E,200),_xlfn.XLOOKUP(B163,'F3D 2017'!B:B,'F3D 2017'!E:E,200),_xlfn.XLOOKUP(B163,'F3D 2015'!B:B,'F3D 2015'!E:E,200),_xlfn.XLOOKUP(B163,'F3D 2013'!B:B,'F3D 2013'!E:E,200),_xlfn.XLOOKUP(B163,'F3D 2011'!B:B,'F3D 2011'!E:E,200),_xlfn.XLOOKUP(B163,'F3D 2009'!B:B,'F3D 2009'!E:E,200),_xlfn.XLOOKUP(B163,'F3D 2007'!B:B,'F3D 2007'!E:E,200),_xlfn.XLOOKUP(B163,'F3D 2005'!B:B,'F3D 2005'!E:E,200),_xlfn.XLOOKUP(B163,'F3D 2003'!B:B,'F3D 2003'!E:E,200),_xlfn.XLOOKUP(B163,'F3D 2001'!B:B,'F3D 2001'!E:E,200),_xlfn.XLOOKUP(B163,'F3D 1999'!B:B,'F3D 1999'!E:E,200),_xlfn.XLOOKUP(B163,'F3D 1997'!B:B,'F3D 1997'!E:E,200),_xlfn.XLOOKUP(B163,'F3D 1995'!B:B,'F3D 1995'!E:E,200),_xlfn.XLOOKUP(B163,'F3D 1993'!B:B,'F3D 1993'!E:E,200),_xlfn.XLOOKUP(B163,'F3D 1991'!B:B,'F3D 1991'!E:E,200),_xlfn.XLOOKUP(B163,'F3D 1989'!B:B,'F3D 1989'!E:E,200),_xlfn.XLOOKUP(B163,'F3D 1987'!B:B,'F3D 1987'!E:E,200),_xlfn.XLOOKUP(B163,'F3D 1985'!B:B,'F3D 1985'!E:E,200))</f>
        <v>68</v>
      </c>
      <c r="E163" s="82">
        <f>_xlfn.XLOOKUP(F163,AB:AB,AC:AC,0)+_xlfn.XLOOKUP(G163,AB:AB,AC:AC,0)+_xlfn.XLOOKUP(H163,AB:AB,AC:AC,0)+_xlfn.XLOOKUP(I163,AB:AB,AC:AC,0)+_xlfn.XLOOKUP(J163,AB:AB,AC:AC,0)+_xlfn.XLOOKUP(K163,AB:AB,AC:AC,0)+_xlfn.XLOOKUP(L163,AB:AB,AC:AC,0)+_xlfn.XLOOKUP(M163,AB:AB,AC:AC,0)+_xlfn.XLOOKUP(N163,AB:AB,AC:AC,0)+_xlfn.XLOOKUP(O163,AB:AB,AC:AC,0)+_xlfn.XLOOKUP(P163,AB:AB,AC:AC,0)+_xlfn.XLOOKUP(Q163,AB:AB,AC:AC,0)+_xlfn.XLOOKUP(R163,AB:AB,AC:AC,0)+_xlfn.XLOOKUP(S163,AB:AB,AC:AC,0)+_xlfn.XLOOKUP(T163,AB:AB,AC:AC,0)+_xlfn.XLOOKUP(U163,AB:AB,AC:AC,0)+_xlfn.XLOOKUP(V163,AB:AB,AC:AC,0)+_xlfn.XLOOKUP(W163,AB:AB,AC:AC,0)+_xlfn.XLOOKUP(X163,AB:AB,AC:AC,0)+_xlfn.XLOOKUP(Y163,AB:AB,AC:AC,0)+_xlfn.XLOOKUP(Z163,AB:AB,AC:AC,0)</f>
        <v>9.0484441940661071</v>
      </c>
      <c r="F163" s="46" t="str">
        <f>_xlfn.XLOOKUP(B163,'F3D 2025'!$B$3:$B$60,'F3D 2025'!$A$3:$A$60,"-")</f>
        <v>-</v>
      </c>
      <c r="G163" s="49" t="str">
        <f>_xlfn.XLOOKUP(B163,'F3D 2023'!$B$3:$B$60,'F3D 2023'!$A$3:$A$60,"-")</f>
        <v>-</v>
      </c>
      <c r="H163" s="49" t="str">
        <f>_xlfn.XLOOKUP(B163,'F3D 2022'!$B$3:$B$60,'F3D 2022'!$A$3:$A$60,"-")</f>
        <v>-</v>
      </c>
      <c r="I163" s="49" t="str">
        <f>_xlfn.XLOOKUP(B163,'F3D 2019'!$B$3:$B$60,'F3D 2019'!$A$3:$A$60,"-")</f>
        <v>-</v>
      </c>
      <c r="J163" s="49" t="str">
        <f>_xlfn.XLOOKUP(B163,'F3D 2017'!$B$3:$B$60,'F3D 2017'!$A$3:$A$60,"-")</f>
        <v>-</v>
      </c>
      <c r="K163" s="49" t="str">
        <f>_xlfn.XLOOKUP(B163,'F3D 2015'!$B$3:$B$60,'F3D 2015'!$A$3:$A$60,"-")</f>
        <v>-</v>
      </c>
      <c r="L163" s="49" t="str">
        <f>_xlfn.XLOOKUP(B163,'F3D 2013'!$B$3:$B$60,'F3D 2013'!$A$3:$A$60,"-")</f>
        <v>-</v>
      </c>
      <c r="M163" s="49" t="str">
        <f>_xlfn.XLOOKUP(B163,'F3D 2011'!$B$3:$B$60,'F3D 2011'!$A$3:$A$60,"-")</f>
        <v>-</v>
      </c>
      <c r="N163" s="49" t="str">
        <f>_xlfn.XLOOKUP(B163,'F3D 2009'!$B$3:$B$60,'F3D 2009'!$A$3:$A$60,"-")</f>
        <v>-</v>
      </c>
      <c r="O163" s="49" t="str">
        <f>_xlfn.XLOOKUP(B163,'F3D 2007'!$B$3:$B$60,'F3D 2007'!$A$3:$A$60,"-")</f>
        <v>-</v>
      </c>
      <c r="P163" s="49">
        <f>_xlfn.XLOOKUP(B163,'F3D 2005'!$B$3:$B$60,'F3D 2005'!$A$3:$A$60,"-")</f>
        <v>31</v>
      </c>
      <c r="Q163" s="49" t="str">
        <f>_xlfn.XLOOKUP(B163,'F3D 2003'!$B$3:$B$60,'F3D 2003'!$A$3:$A$60,"-")</f>
        <v>-</v>
      </c>
      <c r="R163" s="49" t="str">
        <f>_xlfn.XLOOKUP(B163,'F3D 2001'!$B$3:$B$60,'F3D 2001'!$A$3:$A$60,"-")</f>
        <v>-</v>
      </c>
      <c r="S163" s="49">
        <f>_xlfn.XLOOKUP(B163,'F3D 1999'!$B$3:$B$60,'F3D 1999'!$A$3:$A$60,"-")</f>
        <v>21</v>
      </c>
      <c r="T163" s="49" t="str">
        <f>_xlfn.XLOOKUP(B163,'F3D 1997'!$B$3:$B$56,'F3D 1997'!$A$3:$A$56,"-")</f>
        <v>-</v>
      </c>
      <c r="U163" s="49" t="str">
        <f>_xlfn.XLOOKUP(B163,'F3D 1995'!$B$3:$B$60,'F3D 1995'!$A$3:$A$60,"-")</f>
        <v>-</v>
      </c>
      <c r="V163" s="49" t="str">
        <f>_xlfn.XLOOKUP(B163,'F3D 1993'!$B$3:$B$60,'F3D 1993'!$A$3:$A$60,"-")</f>
        <v>-</v>
      </c>
      <c r="W163" s="49" t="str">
        <f>_xlfn.XLOOKUP(B163,'F3D 1991'!$B$3:$B$60,'F3D 1991'!$A$3:$A$60,"-")</f>
        <v>-</v>
      </c>
      <c r="X163" s="49" t="str">
        <f>_xlfn.XLOOKUP(B163,'F3D 1989'!$B$3:$B$60,'F3D 1989'!$A$3:$A$60,"-")</f>
        <v>-</v>
      </c>
      <c r="Y163" s="49" t="str">
        <f>_xlfn.XLOOKUP(B163,'F3D 1987'!$B$3:$B$60,'F3D 1987'!$A$3:$A$60,"-")</f>
        <v>-</v>
      </c>
      <c r="Z163" s="50" t="str">
        <f>_xlfn.XLOOKUP(B163,'F3D 1985'!$B$3:$B$60,'F3D 1985'!$A$3:$A$60,"-")</f>
        <v>-</v>
      </c>
    </row>
    <row r="164" spans="1:26" x14ac:dyDescent="0.3">
      <c r="A164" s="40">
        <f>A163+1</f>
        <v>162</v>
      </c>
      <c r="B164" s="41" t="s">
        <v>254</v>
      </c>
      <c r="C164" s="42" t="s">
        <v>37</v>
      </c>
      <c r="D164" s="85">
        <f>MIN(_xlfn.XLOOKUP(B164,'F3D 2025'!B:B,'F3D 2025'!E:E,200),_xlfn.XLOOKUP(B164,'F3D 2023'!B:B,'F3D 2023'!E:E,200),_xlfn.XLOOKUP(B164,'F3D 2022'!B:B,'F3D 2022'!E:E,200),_xlfn.XLOOKUP(B164,'F3D 2019'!B:B,'F3D 2019'!E:E,200),_xlfn.XLOOKUP(B164,'F3D 2017'!B:B,'F3D 2017'!E:E,200),_xlfn.XLOOKUP(B164,'F3D 2015'!B:B,'F3D 2015'!E:E,200),_xlfn.XLOOKUP(B164,'F3D 2013'!B:B,'F3D 2013'!E:E,200),_xlfn.XLOOKUP(B164,'F3D 2011'!B:B,'F3D 2011'!E:E,200),_xlfn.XLOOKUP(B164,'F3D 2009'!B:B,'F3D 2009'!E:E,200),_xlfn.XLOOKUP(B164,'F3D 2007'!B:B,'F3D 2007'!E:E,200),_xlfn.XLOOKUP(B164,'F3D 2005'!B:B,'F3D 2005'!E:E,200),_xlfn.XLOOKUP(B164,'F3D 2003'!B:B,'F3D 2003'!E:E,200),_xlfn.XLOOKUP(B164,'F3D 2001'!B:B,'F3D 2001'!E:E,200),_xlfn.XLOOKUP(B164,'F3D 1999'!B:B,'F3D 1999'!E:E,200),_xlfn.XLOOKUP(B164,'F3D 1997'!B:B,'F3D 1997'!E:E,200),_xlfn.XLOOKUP(B164,'F3D 1995'!B:B,'F3D 1995'!E:E,200),_xlfn.XLOOKUP(B164,'F3D 1993'!B:B,'F3D 1993'!E:E,200),_xlfn.XLOOKUP(B164,'F3D 1991'!B:B,'F3D 1991'!E:E,200),_xlfn.XLOOKUP(B164,'F3D 1989'!B:B,'F3D 1989'!E:E,200),_xlfn.XLOOKUP(B164,'F3D 1987'!B:B,'F3D 1987'!E:E,200),_xlfn.XLOOKUP(B164,'F3D 1985'!B:B,'F3D 1985'!E:E,200))</f>
        <v>81.3</v>
      </c>
      <c r="E164" s="82">
        <f>_xlfn.XLOOKUP(F164,AB:AB,AC:AC,0)+_xlfn.XLOOKUP(G164,AB:AB,AC:AC,0)+_xlfn.XLOOKUP(H164,AB:AB,AC:AC,0)+_xlfn.XLOOKUP(I164,AB:AB,AC:AC,0)+_xlfn.XLOOKUP(J164,AB:AB,AC:AC,0)+_xlfn.XLOOKUP(K164,AB:AB,AC:AC,0)+_xlfn.XLOOKUP(L164,AB:AB,AC:AC,0)+_xlfn.XLOOKUP(M164,AB:AB,AC:AC,0)+_xlfn.XLOOKUP(N164,AB:AB,AC:AC,0)+_xlfn.XLOOKUP(O164,AB:AB,AC:AC,0)+_xlfn.XLOOKUP(P164,AB:AB,AC:AC,0)+_xlfn.XLOOKUP(Q164,AB:AB,AC:AC,0)+_xlfn.XLOOKUP(R164,AB:AB,AC:AC,0)+_xlfn.XLOOKUP(S164,AB:AB,AC:AC,0)+_xlfn.XLOOKUP(T164,AB:AB,AC:AC,0)+_xlfn.XLOOKUP(U164,AB:AB,AC:AC,0)+_xlfn.XLOOKUP(V164,AB:AB,AC:AC,0)+_xlfn.XLOOKUP(W164,AB:AB,AC:AC,0)+_xlfn.XLOOKUP(X164,AB:AB,AC:AC,0)+_xlfn.XLOOKUP(Y164,AB:AB,AC:AC,0)+_xlfn.XLOOKUP(Z164,AB:AB,AC:AC,0)</f>
        <v>8.867050038533975</v>
      </c>
      <c r="F164" s="46" t="str">
        <f>_xlfn.XLOOKUP(B164,'F3D 2025'!$B$3:$B$60,'F3D 2025'!$A$3:$A$60,"-")</f>
        <v>-</v>
      </c>
      <c r="G164" s="49" t="str">
        <f>_xlfn.XLOOKUP(B164,'F3D 2023'!$B$3:$B$60,'F3D 2023'!$A$3:$A$60,"-")</f>
        <v>-</v>
      </c>
      <c r="H164" s="49" t="str">
        <f>_xlfn.XLOOKUP(B164,'F3D 2022'!$B$3:$B$60,'F3D 2022'!$A$3:$A$60,"-")</f>
        <v>-</v>
      </c>
      <c r="I164" s="49" t="str">
        <f>_xlfn.XLOOKUP(B164,'F3D 2019'!$B$3:$B$60,'F3D 2019'!$A$3:$A$60,"-")</f>
        <v>-</v>
      </c>
      <c r="J164" s="49" t="str">
        <f>_xlfn.XLOOKUP(B164,'F3D 2017'!$B$3:$B$60,'F3D 2017'!$A$3:$A$60,"-")</f>
        <v>-</v>
      </c>
      <c r="K164" s="49" t="str">
        <f>_xlfn.XLOOKUP(B164,'F3D 2015'!$B$3:$B$60,'F3D 2015'!$A$3:$A$60,"-")</f>
        <v>-</v>
      </c>
      <c r="L164" s="49" t="str">
        <f>_xlfn.XLOOKUP(B164,'F3D 2013'!$B$3:$B$60,'F3D 2013'!$A$3:$A$60,"-")</f>
        <v>-</v>
      </c>
      <c r="M164" s="49" t="str">
        <f>_xlfn.XLOOKUP(B164,'F3D 2011'!$B$3:$B$60,'F3D 2011'!$A$3:$A$60,"-")</f>
        <v>-</v>
      </c>
      <c r="N164" s="49" t="str">
        <f>_xlfn.XLOOKUP(B164,'F3D 2009'!$B$3:$B$60,'F3D 2009'!$A$3:$A$60,"-")</f>
        <v>-</v>
      </c>
      <c r="O164" s="49" t="str">
        <f>_xlfn.XLOOKUP(B164,'F3D 2007'!$B$3:$B$60,'F3D 2007'!$A$3:$A$60,"-")</f>
        <v>-</v>
      </c>
      <c r="P164" s="49" t="str">
        <f>_xlfn.XLOOKUP(B164,'F3D 2005'!$B$3:$B$60,'F3D 2005'!$A$3:$A$60,"-")</f>
        <v>-</v>
      </c>
      <c r="Q164" s="49" t="str">
        <f>_xlfn.XLOOKUP(B164,'F3D 2003'!$B$3:$B$60,'F3D 2003'!$A$3:$A$60,"-")</f>
        <v>-</v>
      </c>
      <c r="R164" s="49" t="str">
        <f>_xlfn.XLOOKUP(B164,'F3D 2001'!$B$3:$B$60,'F3D 2001'!$A$3:$A$60,"-")</f>
        <v>-</v>
      </c>
      <c r="S164" s="49" t="str">
        <f>_xlfn.XLOOKUP(B164,'F3D 1999'!$B$3:$B$60,'F3D 1999'!$A$3:$A$60,"-")</f>
        <v>-</v>
      </c>
      <c r="T164" s="49" t="str">
        <f>_xlfn.XLOOKUP(B164,'F3D 1997'!$B$3:$B$56,'F3D 1997'!$A$3:$A$56,"-")</f>
        <v>-</v>
      </c>
      <c r="U164" s="49">
        <f>_xlfn.XLOOKUP(B164,'F3D 1995'!$B$3:$B$60,'F3D 1995'!$A$3:$A$60,"-")</f>
        <v>32</v>
      </c>
      <c r="V164" s="49">
        <f>_xlfn.XLOOKUP(B164,'F3D 1993'!$B$3:$B$60,'F3D 1993'!$A$3:$A$60,"-")</f>
        <v>21</v>
      </c>
      <c r="W164" s="49" t="str">
        <f>_xlfn.XLOOKUP(B164,'F3D 1991'!$B$3:$B$60,'F3D 1991'!$A$3:$A$60,"-")</f>
        <v>-</v>
      </c>
      <c r="X164" s="49" t="str">
        <f>_xlfn.XLOOKUP(B164,'F3D 1989'!$B$3:$B$60,'F3D 1989'!$A$3:$A$60,"-")</f>
        <v>-</v>
      </c>
      <c r="Y164" s="49" t="str">
        <f>_xlfn.XLOOKUP(B164,'F3D 1987'!$B$3:$B$60,'F3D 1987'!$A$3:$A$60,"-")</f>
        <v>-</v>
      </c>
      <c r="Z164" s="50" t="str">
        <f>_xlfn.XLOOKUP(B164,'F3D 1985'!$B$3:$B$60,'F3D 1985'!$A$3:$A$60,"-")</f>
        <v>-</v>
      </c>
    </row>
    <row r="165" spans="1:26" x14ac:dyDescent="0.3">
      <c r="A165" s="40">
        <f>A164+1</f>
        <v>163</v>
      </c>
      <c r="B165" s="41" t="s">
        <v>152</v>
      </c>
      <c r="C165" s="42" t="s">
        <v>154</v>
      </c>
      <c r="D165" s="85">
        <f>MIN(_xlfn.XLOOKUP(B165,'F3D 2025'!B:B,'F3D 2025'!E:E,200),_xlfn.XLOOKUP(B165,'F3D 2023'!B:B,'F3D 2023'!E:E,200),_xlfn.XLOOKUP(B165,'F3D 2022'!B:B,'F3D 2022'!E:E,200),_xlfn.XLOOKUP(B165,'F3D 2019'!B:B,'F3D 2019'!E:E,200),_xlfn.XLOOKUP(B165,'F3D 2017'!B:B,'F3D 2017'!E:E,200),_xlfn.XLOOKUP(B165,'F3D 2015'!B:B,'F3D 2015'!E:E,200),_xlfn.XLOOKUP(B165,'F3D 2013'!B:B,'F3D 2013'!E:E,200),_xlfn.XLOOKUP(B165,'F3D 2011'!B:B,'F3D 2011'!E:E,200),_xlfn.XLOOKUP(B165,'F3D 2009'!B:B,'F3D 2009'!E:E,200),_xlfn.XLOOKUP(B165,'F3D 2007'!B:B,'F3D 2007'!E:E,200),_xlfn.XLOOKUP(B165,'F3D 2005'!B:B,'F3D 2005'!E:E,200),_xlfn.XLOOKUP(B165,'F3D 2003'!B:B,'F3D 2003'!E:E,200),_xlfn.XLOOKUP(B165,'F3D 2001'!B:B,'F3D 2001'!E:E,200),_xlfn.XLOOKUP(B165,'F3D 1999'!B:B,'F3D 1999'!E:E,200),_xlfn.XLOOKUP(B165,'F3D 1997'!B:B,'F3D 1997'!E:E,200),_xlfn.XLOOKUP(B165,'F3D 1995'!B:B,'F3D 1995'!E:E,200),_xlfn.XLOOKUP(B165,'F3D 1993'!B:B,'F3D 1993'!E:E,200),_xlfn.XLOOKUP(B165,'F3D 1991'!B:B,'F3D 1991'!E:E,200),_xlfn.XLOOKUP(B165,'F3D 1989'!B:B,'F3D 1989'!E:E,200),_xlfn.XLOOKUP(B165,'F3D 1987'!B:B,'F3D 1987'!E:E,200),_xlfn.XLOOKUP(B165,'F3D 1985'!B:B,'F3D 1985'!E:E,200))</f>
        <v>59.6</v>
      </c>
      <c r="E165" s="82">
        <f>_xlfn.XLOOKUP(F165,AB:AB,AC:AC,0)+_xlfn.XLOOKUP(G165,AB:AB,AC:AC,0)+_xlfn.XLOOKUP(H165,AB:AB,AC:AC,0)+_xlfn.XLOOKUP(I165,AB:AB,AC:AC,0)+_xlfn.XLOOKUP(J165,AB:AB,AC:AC,0)+_xlfn.XLOOKUP(K165,AB:AB,AC:AC,0)+_xlfn.XLOOKUP(L165,AB:AB,AC:AC,0)+_xlfn.XLOOKUP(M165,AB:AB,AC:AC,0)+_xlfn.XLOOKUP(N165,AB:AB,AC:AC,0)+_xlfn.XLOOKUP(O165,AB:AB,AC:AC,0)+_xlfn.XLOOKUP(P165,AB:AB,AC:AC,0)+_xlfn.XLOOKUP(Q165,AB:AB,AC:AC,0)+_xlfn.XLOOKUP(R165,AB:AB,AC:AC,0)+_xlfn.XLOOKUP(S165,AB:AB,AC:AC,0)+_xlfn.XLOOKUP(T165,AB:AB,AC:AC,0)+_xlfn.XLOOKUP(U165,AB:AB,AC:AC,0)+_xlfn.XLOOKUP(V165,AB:AB,AC:AC,0)+_xlfn.XLOOKUP(W165,AB:AB,AC:AC,0)+_xlfn.XLOOKUP(X165,AB:AB,AC:AC,0)+_xlfn.XLOOKUP(Y165,AB:AB,AC:AC,0)+_xlfn.XLOOKUP(Z165,AB:AB,AC:AC,0)</f>
        <v>8.7299483079511688</v>
      </c>
      <c r="F165" s="46" t="str">
        <f>_xlfn.XLOOKUP(B165,'F3D 2025'!$B$3:$B$60,'F3D 2025'!$A$3:$A$60,"-")</f>
        <v>-</v>
      </c>
      <c r="G165" s="49" t="str">
        <f>_xlfn.XLOOKUP(B165,'F3D 2023'!$B$3:$B$60,'F3D 2023'!$A$3:$A$60,"-")</f>
        <v>-</v>
      </c>
      <c r="H165" s="49" t="str">
        <f>_xlfn.XLOOKUP(B165,'F3D 2022'!$B$3:$B$60,'F3D 2022'!$A$3:$A$60,"-")</f>
        <v>-</v>
      </c>
      <c r="I165" s="49" t="str">
        <f>_xlfn.XLOOKUP(B165,'F3D 2019'!$B$3:$B$60,'F3D 2019'!$A$3:$A$60,"-")</f>
        <v>-</v>
      </c>
      <c r="J165" s="49">
        <f>_xlfn.XLOOKUP(B165,'F3D 2017'!$B$3:$B$60,'F3D 2017'!$A$3:$A$60,"-")</f>
        <v>29</v>
      </c>
      <c r="K165" s="49">
        <f>_xlfn.XLOOKUP(B165,'F3D 2015'!$B$3:$B$60,'F3D 2015'!$A$3:$A$60,"-")</f>
        <v>24</v>
      </c>
      <c r="L165" s="49" t="str">
        <f>_xlfn.XLOOKUP(B165,'F3D 2013'!$B$3:$B$60,'F3D 2013'!$A$3:$A$60,"-")</f>
        <v>-</v>
      </c>
      <c r="M165" s="49" t="str">
        <f>_xlfn.XLOOKUP(B165,'F3D 2011'!$B$3:$B$60,'F3D 2011'!$A$3:$A$60,"-")</f>
        <v>-</v>
      </c>
      <c r="N165" s="49" t="str">
        <f>_xlfn.XLOOKUP(B165,'F3D 2009'!$B$3:$B$60,'F3D 2009'!$A$3:$A$60,"-")</f>
        <v>-</v>
      </c>
      <c r="O165" s="49" t="str">
        <f>_xlfn.XLOOKUP(B165,'F3D 2007'!$B$3:$B$60,'F3D 2007'!$A$3:$A$60,"-")</f>
        <v>-</v>
      </c>
      <c r="P165" s="49">
        <f>_xlfn.XLOOKUP(B165,'F3D 2005'!$B$3:$B$60,'F3D 2005'!$A$3:$A$60,"-")</f>
        <v>44</v>
      </c>
      <c r="Q165" s="49" t="str">
        <f>_xlfn.XLOOKUP(B165,'F3D 2003'!$B$3:$B$60,'F3D 2003'!$A$3:$A$60,"-")</f>
        <v>-</v>
      </c>
      <c r="R165" s="49" t="str">
        <f>_xlfn.XLOOKUP(B165,'F3D 2001'!$B$3:$B$60,'F3D 2001'!$A$3:$A$60,"-")</f>
        <v>-</v>
      </c>
      <c r="S165" s="49" t="str">
        <f>_xlfn.XLOOKUP(B165,'F3D 1999'!$B$3:$B$60,'F3D 1999'!$A$3:$A$60,"-")</f>
        <v>-</v>
      </c>
      <c r="T165" s="49" t="str">
        <f>_xlfn.XLOOKUP(B165,'F3D 1997'!$B$3:$B$56,'F3D 1997'!$A$3:$A$56,"-")</f>
        <v>-</v>
      </c>
      <c r="U165" s="49" t="str">
        <f>_xlfn.XLOOKUP(B165,'F3D 1995'!$B$3:$B$60,'F3D 1995'!$A$3:$A$60,"-")</f>
        <v>-</v>
      </c>
      <c r="V165" s="49" t="str">
        <f>_xlfn.XLOOKUP(B165,'F3D 1993'!$B$3:$B$60,'F3D 1993'!$A$3:$A$60,"-")</f>
        <v>-</v>
      </c>
      <c r="W165" s="49" t="str">
        <f>_xlfn.XLOOKUP(B165,'F3D 1991'!$B$3:$B$60,'F3D 1991'!$A$3:$A$60,"-")</f>
        <v>-</v>
      </c>
      <c r="X165" s="49" t="str">
        <f>_xlfn.XLOOKUP(B165,'F3D 1989'!$B$3:$B$60,'F3D 1989'!$A$3:$A$60,"-")</f>
        <v>-</v>
      </c>
      <c r="Y165" s="49" t="str">
        <f>_xlfn.XLOOKUP(B165,'F3D 1987'!$B$3:$B$60,'F3D 1987'!$A$3:$A$60,"-")</f>
        <v>-</v>
      </c>
      <c r="Z165" s="50" t="str">
        <f>_xlfn.XLOOKUP(B165,'F3D 1985'!$B$3:$B$60,'F3D 1985'!$A$3:$A$60,"-")</f>
        <v>-</v>
      </c>
    </row>
    <row r="166" spans="1:26" x14ac:dyDescent="0.3">
      <c r="A166" s="40">
        <f>A165+1</f>
        <v>164</v>
      </c>
      <c r="B166" s="41" t="s">
        <v>185</v>
      </c>
      <c r="C166" s="42" t="s">
        <v>11</v>
      </c>
      <c r="D166" s="85">
        <f>MIN(_xlfn.XLOOKUP(B166,'F3D 2025'!B:B,'F3D 2025'!E:E,200),_xlfn.XLOOKUP(B166,'F3D 2023'!B:B,'F3D 2023'!E:E,200),_xlfn.XLOOKUP(B166,'F3D 2022'!B:B,'F3D 2022'!E:E,200),_xlfn.XLOOKUP(B166,'F3D 2019'!B:B,'F3D 2019'!E:E,200),_xlfn.XLOOKUP(B166,'F3D 2017'!B:B,'F3D 2017'!E:E,200),_xlfn.XLOOKUP(B166,'F3D 2015'!B:B,'F3D 2015'!E:E,200),_xlfn.XLOOKUP(B166,'F3D 2013'!B:B,'F3D 2013'!E:E,200),_xlfn.XLOOKUP(B166,'F3D 2011'!B:B,'F3D 2011'!E:E,200),_xlfn.XLOOKUP(B166,'F3D 2009'!B:B,'F3D 2009'!E:E,200),_xlfn.XLOOKUP(B166,'F3D 2007'!B:B,'F3D 2007'!E:E,200),_xlfn.XLOOKUP(B166,'F3D 2005'!B:B,'F3D 2005'!E:E,200),_xlfn.XLOOKUP(B166,'F3D 2003'!B:B,'F3D 2003'!E:E,200),_xlfn.XLOOKUP(B166,'F3D 2001'!B:B,'F3D 2001'!E:E,200),_xlfn.XLOOKUP(B166,'F3D 1999'!B:B,'F3D 1999'!E:E,200),_xlfn.XLOOKUP(B166,'F3D 1997'!B:B,'F3D 1997'!E:E,200),_xlfn.XLOOKUP(B166,'F3D 1995'!B:B,'F3D 1995'!E:E,200),_xlfn.XLOOKUP(B166,'F3D 1993'!B:B,'F3D 1993'!E:E,200),_xlfn.XLOOKUP(B166,'F3D 1991'!B:B,'F3D 1991'!E:E,200),_xlfn.XLOOKUP(B166,'F3D 1989'!B:B,'F3D 1989'!E:E,200),_xlfn.XLOOKUP(B166,'F3D 1987'!B:B,'F3D 1987'!E:E,200),_xlfn.XLOOKUP(B166,'F3D 1985'!B:B,'F3D 1985'!E:E,200))</f>
        <v>61.73</v>
      </c>
      <c r="E166" s="82">
        <f>_xlfn.XLOOKUP(F166,AB:AB,AC:AC,0)+_xlfn.XLOOKUP(G166,AB:AB,AC:AC,0)+_xlfn.XLOOKUP(H166,AB:AB,AC:AC,0)+_xlfn.XLOOKUP(I166,AB:AB,AC:AC,0)+_xlfn.XLOOKUP(J166,AB:AB,AC:AC,0)+_xlfn.XLOOKUP(K166,AB:AB,AC:AC,0)+_xlfn.XLOOKUP(L166,AB:AB,AC:AC,0)+_xlfn.XLOOKUP(M166,AB:AB,AC:AC,0)+_xlfn.XLOOKUP(N166,AB:AB,AC:AC,0)+_xlfn.XLOOKUP(O166,AB:AB,AC:AC,0)+_xlfn.XLOOKUP(P166,AB:AB,AC:AC,0)+_xlfn.XLOOKUP(Q166,AB:AB,AC:AC,0)+_xlfn.XLOOKUP(R166,AB:AB,AC:AC,0)+_xlfn.XLOOKUP(S166,AB:AB,AC:AC,0)+_xlfn.XLOOKUP(T166,AB:AB,AC:AC,0)+_xlfn.XLOOKUP(U166,AB:AB,AC:AC,0)+_xlfn.XLOOKUP(V166,AB:AB,AC:AC,0)+_xlfn.XLOOKUP(W166,AB:AB,AC:AC,0)+_xlfn.XLOOKUP(X166,AB:AB,AC:AC,0)+_xlfn.XLOOKUP(Y166,AB:AB,AC:AC,0)+_xlfn.XLOOKUP(Z166,AB:AB,AC:AC,0)</f>
        <v>8.5734898649803597</v>
      </c>
      <c r="F166" s="46" t="str">
        <f>_xlfn.XLOOKUP(B166,'F3D 2025'!$B$3:$B$60,'F3D 2025'!$A$3:$A$60,"-")</f>
        <v>-</v>
      </c>
      <c r="G166" s="49" t="str">
        <f>_xlfn.XLOOKUP(B166,'F3D 2023'!$B$3:$B$60,'F3D 2023'!$A$3:$A$60,"-")</f>
        <v>-</v>
      </c>
      <c r="H166" s="49" t="str">
        <f>_xlfn.XLOOKUP(B166,'F3D 2022'!$B$3:$B$60,'F3D 2022'!$A$3:$A$60,"-")</f>
        <v>-</v>
      </c>
      <c r="I166" s="49" t="str">
        <f>_xlfn.XLOOKUP(B166,'F3D 2019'!$B$3:$B$60,'F3D 2019'!$A$3:$A$60,"-")</f>
        <v>-</v>
      </c>
      <c r="J166" s="49" t="str">
        <f>_xlfn.XLOOKUP(B166,'F3D 2017'!$B$3:$B$60,'F3D 2017'!$A$3:$A$60,"-")</f>
        <v>-</v>
      </c>
      <c r="K166" s="49" t="str">
        <f>_xlfn.XLOOKUP(B166,'F3D 2015'!$B$3:$B$60,'F3D 2015'!$A$3:$A$60,"-")</f>
        <v>-</v>
      </c>
      <c r="L166" s="49" t="str">
        <f>_xlfn.XLOOKUP(B166,'F3D 2013'!$B$3:$B$60,'F3D 2013'!$A$3:$A$60,"-")</f>
        <v>-</v>
      </c>
      <c r="M166" s="49">
        <f>_xlfn.XLOOKUP(B166,'F3D 2011'!$B$3:$B$60,'F3D 2011'!$A$3:$A$60,"-")</f>
        <v>34</v>
      </c>
      <c r="N166" s="49">
        <f>_xlfn.XLOOKUP(B166,'F3D 2009'!$B$3:$B$60,'F3D 2009'!$A$3:$A$60,"-")</f>
        <v>21</v>
      </c>
      <c r="O166" s="49" t="str">
        <f>_xlfn.XLOOKUP(B166,'F3D 2007'!$B$3:$B$60,'F3D 2007'!$A$3:$A$60,"-")</f>
        <v>-</v>
      </c>
      <c r="P166" s="49" t="str">
        <f>_xlfn.XLOOKUP(B166,'F3D 2005'!$B$3:$B$60,'F3D 2005'!$A$3:$A$60,"-")</f>
        <v>-</v>
      </c>
      <c r="Q166" s="49" t="str">
        <f>_xlfn.XLOOKUP(B166,'F3D 2003'!$B$3:$B$60,'F3D 2003'!$A$3:$A$60,"-")</f>
        <v>-</v>
      </c>
      <c r="R166" s="49" t="str">
        <f>_xlfn.XLOOKUP(B166,'F3D 2001'!$B$3:$B$60,'F3D 2001'!$A$3:$A$60,"-")</f>
        <v>-</v>
      </c>
      <c r="S166" s="49" t="str">
        <f>_xlfn.XLOOKUP(B166,'F3D 1999'!$B$3:$B$60,'F3D 1999'!$A$3:$A$60,"-")</f>
        <v>-</v>
      </c>
      <c r="T166" s="49" t="str">
        <f>_xlfn.XLOOKUP(B166,'F3D 1997'!$B$3:$B$56,'F3D 1997'!$A$3:$A$56,"-")</f>
        <v>-</v>
      </c>
      <c r="U166" s="49" t="str">
        <f>_xlfn.XLOOKUP(B166,'F3D 1995'!$B$3:$B$60,'F3D 1995'!$A$3:$A$60,"-")</f>
        <v>-</v>
      </c>
      <c r="V166" s="49" t="str">
        <f>_xlfn.XLOOKUP(B166,'F3D 1993'!$B$3:$B$60,'F3D 1993'!$A$3:$A$60,"-")</f>
        <v>-</v>
      </c>
      <c r="W166" s="49" t="str">
        <f>_xlfn.XLOOKUP(B166,'F3D 1991'!$B$3:$B$60,'F3D 1991'!$A$3:$A$60,"-")</f>
        <v>-</v>
      </c>
      <c r="X166" s="49" t="str">
        <f>_xlfn.XLOOKUP(B166,'F3D 1989'!$B$3:$B$60,'F3D 1989'!$A$3:$A$60,"-")</f>
        <v>-</v>
      </c>
      <c r="Y166" s="49" t="str">
        <f>_xlfn.XLOOKUP(B166,'F3D 1987'!$B$3:$B$60,'F3D 1987'!$A$3:$A$60,"-")</f>
        <v>-</v>
      </c>
      <c r="Z166" s="50" t="str">
        <f>_xlfn.XLOOKUP(B166,'F3D 1985'!$B$3:$B$60,'F3D 1985'!$A$3:$A$60,"-")</f>
        <v>-</v>
      </c>
    </row>
    <row r="167" spans="1:26" x14ac:dyDescent="0.3">
      <c r="A167" s="40">
        <f>A166+1</f>
        <v>165</v>
      </c>
      <c r="B167" s="41" t="s">
        <v>423</v>
      </c>
      <c r="C167" s="42" t="s">
        <v>6</v>
      </c>
      <c r="D167" s="85">
        <f>MIN(_xlfn.XLOOKUP(B167,'F3D 2025'!B:B,'F3D 2025'!E:E,200),_xlfn.XLOOKUP(B167,'F3D 2023'!B:B,'F3D 2023'!E:E,200),_xlfn.XLOOKUP(B167,'F3D 2022'!B:B,'F3D 2022'!E:E,200),_xlfn.XLOOKUP(B167,'F3D 2019'!B:B,'F3D 2019'!E:E,200),_xlfn.XLOOKUP(B167,'F3D 2017'!B:B,'F3D 2017'!E:E,200),_xlfn.XLOOKUP(B167,'F3D 2015'!B:B,'F3D 2015'!E:E,200),_xlfn.XLOOKUP(B167,'F3D 2013'!B:B,'F3D 2013'!E:E,200),_xlfn.XLOOKUP(B167,'F3D 2011'!B:B,'F3D 2011'!E:E,200),_xlfn.XLOOKUP(B167,'F3D 2009'!B:B,'F3D 2009'!E:E,200),_xlfn.XLOOKUP(B167,'F3D 2007'!B:B,'F3D 2007'!E:E,200),_xlfn.XLOOKUP(B167,'F3D 2005'!B:B,'F3D 2005'!E:E,200),_xlfn.XLOOKUP(B167,'F3D 2003'!B:B,'F3D 2003'!E:E,200),_xlfn.XLOOKUP(B167,'F3D 2001'!B:B,'F3D 2001'!E:E,200),_xlfn.XLOOKUP(B167,'F3D 1999'!B:B,'F3D 1999'!E:E,200),_xlfn.XLOOKUP(B167,'F3D 1997'!B:B,'F3D 1997'!E:E,200),_xlfn.XLOOKUP(B167,'F3D 1995'!B:B,'F3D 1995'!E:E,200),_xlfn.XLOOKUP(B167,'F3D 1993'!B:B,'F3D 1993'!E:E,200),_xlfn.XLOOKUP(B167,'F3D 1991'!B:B,'F3D 1991'!E:E,200),_xlfn.XLOOKUP(B167,'F3D 1989'!B:B,'F3D 1989'!E:E,200),_xlfn.XLOOKUP(B167,'F3D 1987'!B:B,'F3D 1987'!E:E,200),_xlfn.XLOOKUP(B167,'F3D 1985'!B:B,'F3D 1985'!E:E,200))</f>
        <v>62.18</v>
      </c>
      <c r="E167" s="82">
        <f>_xlfn.XLOOKUP(F167,AB:AB,AC:AC,0)+_xlfn.XLOOKUP(G167,AB:AB,AC:AC,0)+_xlfn.XLOOKUP(H167,AB:AB,AC:AC,0)+_xlfn.XLOOKUP(I167,AB:AB,AC:AC,0)+_xlfn.XLOOKUP(J167,AB:AB,AC:AC,0)+_xlfn.XLOOKUP(K167,AB:AB,AC:AC,0)+_xlfn.XLOOKUP(L167,AB:AB,AC:AC,0)+_xlfn.XLOOKUP(M167,AB:AB,AC:AC,0)+_xlfn.XLOOKUP(N167,AB:AB,AC:AC,0)+_xlfn.XLOOKUP(O167,AB:AB,AC:AC,0)+_xlfn.XLOOKUP(P167,AB:AB,AC:AC,0)+_xlfn.XLOOKUP(Q167,AB:AB,AC:AC,0)+_xlfn.XLOOKUP(R167,AB:AB,AC:AC,0)+_xlfn.XLOOKUP(S167,AB:AB,AC:AC,0)+_xlfn.XLOOKUP(T167,AB:AB,AC:AC,0)+_xlfn.XLOOKUP(U167,AB:AB,AC:AC,0)+_xlfn.XLOOKUP(V167,AB:AB,AC:AC,0)+_xlfn.XLOOKUP(W167,AB:AB,AC:AC,0)+_xlfn.XLOOKUP(X167,AB:AB,AC:AC,0)+_xlfn.XLOOKUP(Y167,AB:AB,AC:AC,0)+_xlfn.XLOOKUP(Z167,AB:AB,AC:AC,0)</f>
        <v>8.5662024120860387</v>
      </c>
      <c r="F167" s="46">
        <f>_xlfn.XLOOKUP(B167,'F3D 2025'!$B$3:$B$60,'F3D 2025'!$A$3:$A$60,"-")</f>
        <v>19</v>
      </c>
      <c r="G167" s="49" t="str">
        <f>_xlfn.XLOOKUP(B167,'F3D 2023'!$B$3:$B$60,'F3D 2023'!$A$3:$A$60,"-")</f>
        <v>-</v>
      </c>
      <c r="H167" s="49" t="str">
        <f>_xlfn.XLOOKUP(B167,'F3D 2022'!$B$3:$B$60,'F3D 2022'!$A$3:$A$60,"-")</f>
        <v>-</v>
      </c>
      <c r="I167" s="49" t="str">
        <f>_xlfn.XLOOKUP(B167,'F3D 2019'!$B$3:$B$60,'F3D 2019'!$A$3:$A$60,"-")</f>
        <v>-</v>
      </c>
      <c r="J167" s="49" t="str">
        <f>_xlfn.XLOOKUP(B167,'F3D 2017'!$B$3:$B$60,'F3D 2017'!$A$3:$A$60,"-")</f>
        <v>-</v>
      </c>
      <c r="K167" s="49" t="str">
        <f>_xlfn.XLOOKUP(B167,'F3D 2015'!$B$3:$B$60,'F3D 2015'!$A$3:$A$60,"-")</f>
        <v>-</v>
      </c>
      <c r="L167" s="49" t="str">
        <f>_xlfn.XLOOKUP(B167,'F3D 2013'!$B$3:$B$60,'F3D 2013'!$A$3:$A$60,"-")</f>
        <v>-</v>
      </c>
      <c r="M167" s="49" t="str">
        <f>_xlfn.XLOOKUP(B167,'F3D 2011'!$B$3:$B$60,'F3D 2011'!$A$3:$A$60,"-")</f>
        <v>-</v>
      </c>
      <c r="N167" s="49" t="str">
        <f>_xlfn.XLOOKUP(B167,'F3D 2009'!$B$3:$B$60,'F3D 2009'!$A$3:$A$60,"-")</f>
        <v>-</v>
      </c>
      <c r="O167" s="49" t="str">
        <f>_xlfn.XLOOKUP(B167,'F3D 2007'!$B$3:$B$60,'F3D 2007'!$A$3:$A$60,"-")</f>
        <v>-</v>
      </c>
      <c r="P167" s="49" t="str">
        <f>_xlfn.XLOOKUP(B167,'F3D 2005'!$B$3:$B$60,'F3D 2005'!$A$3:$A$60,"-")</f>
        <v>-</v>
      </c>
      <c r="Q167" s="49" t="str">
        <f>_xlfn.XLOOKUP(B167,'F3D 2003'!$B$3:$B$60,'F3D 2003'!$A$3:$A$60,"-")</f>
        <v>-</v>
      </c>
      <c r="R167" s="49" t="str">
        <f>_xlfn.XLOOKUP(B167,'F3D 2001'!$B$3:$B$60,'F3D 2001'!$A$3:$A$60,"-")</f>
        <v>-</v>
      </c>
      <c r="S167" s="49" t="str">
        <f>_xlfn.XLOOKUP(B167,'F3D 1999'!$B$3:$B$60,'F3D 1999'!$A$3:$A$60,"-")</f>
        <v>-</v>
      </c>
      <c r="T167" s="49" t="str">
        <f>_xlfn.XLOOKUP(B167,'F3D 1997'!$B$3:$B$56,'F3D 1997'!$A$3:$A$56,"-")</f>
        <v>-</v>
      </c>
      <c r="U167" s="49" t="str">
        <f>_xlfn.XLOOKUP(B167,'F3D 1995'!$B$3:$B$60,'F3D 1995'!$A$3:$A$60,"-")</f>
        <v>-</v>
      </c>
      <c r="V167" s="49" t="str">
        <f>_xlfn.XLOOKUP(B167,'F3D 1993'!$B$3:$B$60,'F3D 1993'!$A$3:$A$60,"-")</f>
        <v>-</v>
      </c>
      <c r="W167" s="49" t="str">
        <f>_xlfn.XLOOKUP(B167,'F3D 1991'!$B$3:$B$60,'F3D 1991'!$A$3:$A$60,"-")</f>
        <v>-</v>
      </c>
      <c r="X167" s="49" t="str">
        <f>_xlfn.XLOOKUP(B167,'F3D 1989'!$B$3:$B$60,'F3D 1989'!$A$3:$A$60,"-")</f>
        <v>-</v>
      </c>
      <c r="Y167" s="49" t="str">
        <f>_xlfn.XLOOKUP(B167,'F3D 1987'!$B$3:$B$60,'F3D 1987'!$A$3:$A$60,"-")</f>
        <v>-</v>
      </c>
      <c r="Z167" s="50" t="str">
        <f>_xlfn.XLOOKUP(B167,'F3D 1985'!$B$3:$B$60,'F3D 1985'!$A$3:$A$60,"-")</f>
        <v>-</v>
      </c>
    </row>
    <row r="168" spans="1:26" x14ac:dyDescent="0.3">
      <c r="A168" s="40">
        <f>A167+1</f>
        <v>166</v>
      </c>
      <c r="B168" s="41" t="s">
        <v>184</v>
      </c>
      <c r="C168" s="42" t="s">
        <v>31</v>
      </c>
      <c r="D168" s="85">
        <f>MIN(_xlfn.XLOOKUP(B168,'F3D 2025'!B:B,'F3D 2025'!E:E,200),_xlfn.XLOOKUP(B168,'F3D 2023'!B:B,'F3D 2023'!E:E,200),_xlfn.XLOOKUP(B168,'F3D 2022'!B:B,'F3D 2022'!E:E,200),_xlfn.XLOOKUP(B168,'F3D 2019'!B:B,'F3D 2019'!E:E,200),_xlfn.XLOOKUP(B168,'F3D 2017'!B:B,'F3D 2017'!E:E,200),_xlfn.XLOOKUP(B168,'F3D 2015'!B:B,'F3D 2015'!E:E,200),_xlfn.XLOOKUP(B168,'F3D 2013'!B:B,'F3D 2013'!E:E,200),_xlfn.XLOOKUP(B168,'F3D 2011'!B:B,'F3D 2011'!E:E,200),_xlfn.XLOOKUP(B168,'F3D 2009'!B:B,'F3D 2009'!E:E,200),_xlfn.XLOOKUP(B168,'F3D 2007'!B:B,'F3D 2007'!E:E,200),_xlfn.XLOOKUP(B168,'F3D 2005'!B:B,'F3D 2005'!E:E,200),_xlfn.XLOOKUP(B168,'F3D 2003'!B:B,'F3D 2003'!E:E,200),_xlfn.XLOOKUP(B168,'F3D 2001'!B:B,'F3D 2001'!E:E,200),_xlfn.XLOOKUP(B168,'F3D 1999'!B:B,'F3D 1999'!E:E,200),_xlfn.XLOOKUP(B168,'F3D 1997'!B:B,'F3D 1997'!E:E,200),_xlfn.XLOOKUP(B168,'F3D 1995'!B:B,'F3D 1995'!E:E,200),_xlfn.XLOOKUP(B168,'F3D 1993'!B:B,'F3D 1993'!E:E,200),_xlfn.XLOOKUP(B168,'F3D 1991'!B:B,'F3D 1991'!E:E,200),_xlfn.XLOOKUP(B168,'F3D 1989'!B:B,'F3D 1989'!E:E,200),_xlfn.XLOOKUP(B168,'F3D 1987'!B:B,'F3D 1987'!E:E,200),_xlfn.XLOOKUP(B168,'F3D 1985'!B:B,'F3D 1985'!E:E,200))</f>
        <v>59.1</v>
      </c>
      <c r="E168" s="82">
        <f>_xlfn.XLOOKUP(F168,AB:AB,AC:AC,0)+_xlfn.XLOOKUP(G168,AB:AB,AC:AC,0)+_xlfn.XLOOKUP(H168,AB:AB,AC:AC,0)+_xlfn.XLOOKUP(I168,AB:AB,AC:AC,0)+_xlfn.XLOOKUP(J168,AB:AB,AC:AC,0)+_xlfn.XLOOKUP(K168,AB:AB,AC:AC,0)+_xlfn.XLOOKUP(L168,AB:AB,AC:AC,0)+_xlfn.XLOOKUP(M168,AB:AB,AC:AC,0)+_xlfn.XLOOKUP(N168,AB:AB,AC:AC,0)+_xlfn.XLOOKUP(O168,AB:AB,AC:AC,0)+_xlfn.XLOOKUP(P168,AB:AB,AC:AC,0)+_xlfn.XLOOKUP(Q168,AB:AB,AC:AC,0)+_xlfn.XLOOKUP(R168,AB:AB,AC:AC,0)+_xlfn.XLOOKUP(S168,AB:AB,AC:AC,0)+_xlfn.XLOOKUP(T168,AB:AB,AC:AC,0)+_xlfn.XLOOKUP(U168,AB:AB,AC:AC,0)+_xlfn.XLOOKUP(V168,AB:AB,AC:AC,0)+_xlfn.XLOOKUP(W168,AB:AB,AC:AC,0)+_xlfn.XLOOKUP(X168,AB:AB,AC:AC,0)+_xlfn.XLOOKUP(Y168,AB:AB,AC:AC,0)+_xlfn.XLOOKUP(Z168,AB:AB,AC:AC,0)</f>
        <v>8.5662024120860387</v>
      </c>
      <c r="F168" s="46" t="str">
        <f>_xlfn.XLOOKUP(B168,'F3D 2025'!$B$3:$B$60,'F3D 2025'!$A$3:$A$60,"-")</f>
        <v>-</v>
      </c>
      <c r="G168" s="49" t="str">
        <f>_xlfn.XLOOKUP(B168,'F3D 2023'!$B$3:$B$60,'F3D 2023'!$A$3:$A$60,"-")</f>
        <v>-</v>
      </c>
      <c r="H168" s="49" t="str">
        <f>_xlfn.XLOOKUP(B168,'F3D 2022'!$B$3:$B$60,'F3D 2022'!$A$3:$A$60,"-")</f>
        <v>-</v>
      </c>
      <c r="I168" s="49" t="str">
        <f>_xlfn.XLOOKUP(B168,'F3D 2019'!$B$3:$B$60,'F3D 2019'!$A$3:$A$60,"-")</f>
        <v>-</v>
      </c>
      <c r="J168" s="49" t="str">
        <f>_xlfn.XLOOKUP(B168,'F3D 2017'!$B$3:$B$60,'F3D 2017'!$A$3:$A$60,"-")</f>
        <v>-</v>
      </c>
      <c r="K168" s="49" t="str">
        <f>_xlfn.XLOOKUP(B168,'F3D 2015'!$B$3:$B$60,'F3D 2015'!$A$3:$A$60,"-")</f>
        <v>-</v>
      </c>
      <c r="L168" s="49" t="str">
        <f>_xlfn.XLOOKUP(B168,'F3D 2013'!$B$3:$B$60,'F3D 2013'!$A$3:$A$60,"-")</f>
        <v>-</v>
      </c>
      <c r="M168" s="49" t="str">
        <f>_xlfn.XLOOKUP(B168,'F3D 2011'!$B$3:$B$60,'F3D 2011'!$A$3:$A$60,"-")</f>
        <v>-</v>
      </c>
      <c r="N168" s="49">
        <f>_xlfn.XLOOKUP(B168,'F3D 2009'!$B$3:$B$60,'F3D 2009'!$A$3:$A$60,"-")</f>
        <v>19</v>
      </c>
      <c r="O168" s="49" t="str">
        <f>_xlfn.XLOOKUP(B168,'F3D 2007'!$B$3:$B$60,'F3D 2007'!$A$3:$A$60,"-")</f>
        <v>-</v>
      </c>
      <c r="P168" s="49" t="str">
        <f>_xlfn.XLOOKUP(B168,'F3D 2005'!$B$3:$B$60,'F3D 2005'!$A$3:$A$60,"-")</f>
        <v>-</v>
      </c>
      <c r="Q168" s="49" t="str">
        <f>_xlfn.XLOOKUP(B168,'F3D 2003'!$B$3:$B$60,'F3D 2003'!$A$3:$A$60,"-")</f>
        <v>-</v>
      </c>
      <c r="R168" s="49" t="str">
        <f>_xlfn.XLOOKUP(B168,'F3D 2001'!$B$3:$B$60,'F3D 2001'!$A$3:$A$60,"-")</f>
        <v>-</v>
      </c>
      <c r="S168" s="49" t="str">
        <f>_xlfn.XLOOKUP(B168,'F3D 1999'!$B$3:$B$60,'F3D 1999'!$A$3:$A$60,"-")</f>
        <v>-</v>
      </c>
      <c r="T168" s="49" t="str">
        <f>_xlfn.XLOOKUP(B168,'F3D 1997'!$B$3:$B$56,'F3D 1997'!$A$3:$A$56,"-")</f>
        <v>-</v>
      </c>
      <c r="U168" s="49" t="str">
        <f>_xlfn.XLOOKUP(B168,'F3D 1995'!$B$3:$B$60,'F3D 1995'!$A$3:$A$60,"-")</f>
        <v>-</v>
      </c>
      <c r="V168" s="49" t="str">
        <f>_xlfn.XLOOKUP(B168,'F3D 1993'!$B$3:$B$60,'F3D 1993'!$A$3:$A$60,"-")</f>
        <v>-</v>
      </c>
      <c r="W168" s="49" t="str">
        <f>_xlfn.XLOOKUP(B168,'F3D 1991'!$B$3:$B$60,'F3D 1991'!$A$3:$A$60,"-")</f>
        <v>-</v>
      </c>
      <c r="X168" s="49" t="str">
        <f>_xlfn.XLOOKUP(B168,'F3D 1989'!$B$3:$B$60,'F3D 1989'!$A$3:$A$60,"-")</f>
        <v>-</v>
      </c>
      <c r="Y168" s="49" t="str">
        <f>_xlfn.XLOOKUP(B168,'F3D 1987'!$B$3:$B$60,'F3D 1987'!$A$3:$A$60,"-")</f>
        <v>-</v>
      </c>
      <c r="Z168" s="50" t="str">
        <f>_xlfn.XLOOKUP(B168,'F3D 1985'!$B$3:$B$60,'F3D 1985'!$A$3:$A$60,"-")</f>
        <v>-</v>
      </c>
    </row>
    <row r="169" spans="1:26" x14ac:dyDescent="0.3">
      <c r="A169" s="40">
        <f>A168+1</f>
        <v>167</v>
      </c>
      <c r="B169" s="41" t="s">
        <v>328</v>
      </c>
      <c r="C169" s="42" t="s">
        <v>373</v>
      </c>
      <c r="D169" s="85">
        <f>MIN(_xlfn.XLOOKUP(B169,'F3D 2025'!B:B,'F3D 2025'!E:E,200),_xlfn.XLOOKUP(B169,'F3D 2023'!B:B,'F3D 2023'!E:E,200),_xlfn.XLOOKUP(B169,'F3D 2022'!B:B,'F3D 2022'!E:E,200),_xlfn.XLOOKUP(B169,'F3D 2019'!B:B,'F3D 2019'!E:E,200),_xlfn.XLOOKUP(B169,'F3D 2017'!B:B,'F3D 2017'!E:E,200),_xlfn.XLOOKUP(B169,'F3D 2015'!B:B,'F3D 2015'!E:E,200),_xlfn.XLOOKUP(B169,'F3D 2013'!B:B,'F3D 2013'!E:E,200),_xlfn.XLOOKUP(B169,'F3D 2011'!B:B,'F3D 2011'!E:E,200),_xlfn.XLOOKUP(B169,'F3D 2009'!B:B,'F3D 2009'!E:E,200),_xlfn.XLOOKUP(B169,'F3D 2007'!B:B,'F3D 2007'!E:E,200),_xlfn.XLOOKUP(B169,'F3D 2005'!B:B,'F3D 2005'!E:E,200),_xlfn.XLOOKUP(B169,'F3D 2003'!B:B,'F3D 2003'!E:E,200),_xlfn.XLOOKUP(B169,'F3D 2001'!B:B,'F3D 2001'!E:E,200),_xlfn.XLOOKUP(B169,'F3D 1999'!B:B,'F3D 1999'!E:E,200),_xlfn.XLOOKUP(B169,'F3D 1997'!B:B,'F3D 1997'!E:E,200),_xlfn.XLOOKUP(B169,'F3D 1995'!B:B,'F3D 1995'!E:E,200),_xlfn.XLOOKUP(B169,'F3D 1993'!B:B,'F3D 1993'!E:E,200),_xlfn.XLOOKUP(B169,'F3D 1991'!B:B,'F3D 1991'!E:E,200),_xlfn.XLOOKUP(B169,'F3D 1989'!B:B,'F3D 1989'!E:E,200),_xlfn.XLOOKUP(B169,'F3D 1987'!B:B,'F3D 1987'!E:E,200),_xlfn.XLOOKUP(B169,'F3D 1985'!B:B,'F3D 1985'!E:E,200))</f>
        <v>86.6</v>
      </c>
      <c r="E169" s="82">
        <f>_xlfn.XLOOKUP(F169,AB:AB,AC:AC,0)+_xlfn.XLOOKUP(G169,AB:AB,AC:AC,0)+_xlfn.XLOOKUP(H169,AB:AB,AC:AC,0)+_xlfn.XLOOKUP(I169,AB:AB,AC:AC,0)+_xlfn.XLOOKUP(J169,AB:AB,AC:AC,0)+_xlfn.XLOOKUP(K169,AB:AB,AC:AC,0)+_xlfn.XLOOKUP(L169,AB:AB,AC:AC,0)+_xlfn.XLOOKUP(M169,AB:AB,AC:AC,0)+_xlfn.XLOOKUP(N169,AB:AB,AC:AC,0)+_xlfn.XLOOKUP(O169,AB:AB,AC:AC,0)+_xlfn.XLOOKUP(P169,AB:AB,AC:AC,0)+_xlfn.XLOOKUP(Q169,AB:AB,AC:AC,0)+_xlfn.XLOOKUP(R169,AB:AB,AC:AC,0)+_xlfn.XLOOKUP(S169,AB:AB,AC:AC,0)+_xlfn.XLOOKUP(T169,AB:AB,AC:AC,0)+_xlfn.XLOOKUP(U169,AB:AB,AC:AC,0)+_xlfn.XLOOKUP(V169,AB:AB,AC:AC,0)+_xlfn.XLOOKUP(W169,AB:AB,AC:AC,0)+_xlfn.XLOOKUP(X169,AB:AB,AC:AC,0)+_xlfn.XLOOKUP(Y169,AB:AB,AC:AC,0)+_xlfn.XLOOKUP(Z169,AB:AB,AC:AC,0)</f>
        <v>8.5662024120860387</v>
      </c>
      <c r="F169" s="46" t="str">
        <f>_xlfn.XLOOKUP(B169,'F3D 2025'!$B$3:$B$60,'F3D 2025'!$A$3:$A$60,"-")</f>
        <v>-</v>
      </c>
      <c r="G169" s="49" t="str">
        <f>_xlfn.XLOOKUP(B169,'F3D 2023'!$B$3:$B$60,'F3D 2023'!$A$3:$A$60,"-")</f>
        <v>-</v>
      </c>
      <c r="H169" s="49" t="str">
        <f>_xlfn.XLOOKUP(B169,'F3D 2022'!$B$3:$B$60,'F3D 2022'!$A$3:$A$60,"-")</f>
        <v>-</v>
      </c>
      <c r="I169" s="49" t="str">
        <f>_xlfn.XLOOKUP(B169,'F3D 2019'!$B$3:$B$60,'F3D 2019'!$A$3:$A$60,"-")</f>
        <v>-</v>
      </c>
      <c r="J169" s="49" t="str">
        <f>_xlfn.XLOOKUP(B169,'F3D 2017'!$B$3:$B$60,'F3D 2017'!$A$3:$A$60,"-")</f>
        <v>-</v>
      </c>
      <c r="K169" s="49" t="str">
        <f>_xlfn.XLOOKUP(B169,'F3D 2015'!$B$3:$B$60,'F3D 2015'!$A$3:$A$60,"-")</f>
        <v>-</v>
      </c>
      <c r="L169" s="49" t="str">
        <f>_xlfn.XLOOKUP(B169,'F3D 2013'!$B$3:$B$60,'F3D 2013'!$A$3:$A$60,"-")</f>
        <v>-</v>
      </c>
      <c r="M169" s="49" t="str">
        <f>_xlfn.XLOOKUP(B169,'F3D 2011'!$B$3:$B$60,'F3D 2011'!$A$3:$A$60,"-")</f>
        <v>-</v>
      </c>
      <c r="N169" s="49" t="str">
        <f>_xlfn.XLOOKUP(B169,'F3D 2009'!$B$3:$B$60,'F3D 2009'!$A$3:$A$60,"-")</f>
        <v>-</v>
      </c>
      <c r="O169" s="49" t="str">
        <f>_xlfn.XLOOKUP(B169,'F3D 2007'!$B$3:$B$60,'F3D 2007'!$A$3:$A$60,"-")</f>
        <v>-</v>
      </c>
      <c r="P169" s="49" t="str">
        <f>_xlfn.XLOOKUP(B169,'F3D 2005'!$B$3:$B$60,'F3D 2005'!$A$3:$A$60,"-")</f>
        <v>-</v>
      </c>
      <c r="Q169" s="49" t="str">
        <f>_xlfn.XLOOKUP(B169,'F3D 2003'!$B$3:$B$60,'F3D 2003'!$A$3:$A$60,"-")</f>
        <v>-</v>
      </c>
      <c r="R169" s="49" t="str">
        <f>_xlfn.XLOOKUP(B169,'F3D 2001'!$B$3:$B$60,'F3D 2001'!$A$3:$A$60,"-")</f>
        <v>-</v>
      </c>
      <c r="S169" s="49" t="str">
        <f>_xlfn.XLOOKUP(B169,'F3D 1999'!$B$3:$B$60,'F3D 1999'!$A$3:$A$60,"-")</f>
        <v>-</v>
      </c>
      <c r="T169" s="49" t="str">
        <f>_xlfn.XLOOKUP(B169,'F3D 1997'!$B$3:$B$56,'F3D 1997'!$A$3:$A$56,"-")</f>
        <v>-</v>
      </c>
      <c r="U169" s="49" t="str">
        <f>_xlfn.XLOOKUP(B169,'F3D 1995'!$B$3:$B$60,'F3D 1995'!$A$3:$A$60,"-")</f>
        <v>-</v>
      </c>
      <c r="V169" s="49" t="str">
        <f>_xlfn.XLOOKUP(B169,'F3D 1993'!$B$3:$B$60,'F3D 1993'!$A$3:$A$60,"-")</f>
        <v>-</v>
      </c>
      <c r="W169" s="49" t="str">
        <f>_xlfn.XLOOKUP(B169,'F3D 1991'!$B$3:$B$60,'F3D 1991'!$A$3:$A$60,"-")</f>
        <v>-</v>
      </c>
      <c r="X169" s="49">
        <f>_xlfn.XLOOKUP(B169,'F3D 1989'!$B$3:$B$60,'F3D 1989'!$A$3:$A$60,"-")</f>
        <v>19</v>
      </c>
      <c r="Y169" s="49" t="str">
        <f>_xlfn.XLOOKUP(B169,'F3D 1987'!$B$3:$B$60,'F3D 1987'!$A$3:$A$60,"-")</f>
        <v>-</v>
      </c>
      <c r="Z169" s="50" t="str">
        <f>_xlfn.XLOOKUP(B169,'F3D 1985'!$B$3:$B$60,'F3D 1985'!$A$3:$A$60,"-")</f>
        <v>-</v>
      </c>
    </row>
    <row r="170" spans="1:26" x14ac:dyDescent="0.3">
      <c r="A170" s="40">
        <f>A169+1</f>
        <v>168</v>
      </c>
      <c r="B170" s="41" t="s">
        <v>356</v>
      </c>
      <c r="C170" s="42" t="s">
        <v>38</v>
      </c>
      <c r="D170" s="85">
        <f>MIN(_xlfn.XLOOKUP(B170,'F3D 2025'!B:B,'F3D 2025'!E:E,200),_xlfn.XLOOKUP(B170,'F3D 2023'!B:B,'F3D 2023'!E:E,200),_xlfn.XLOOKUP(B170,'F3D 2022'!B:B,'F3D 2022'!E:E,200),_xlfn.XLOOKUP(B170,'F3D 2019'!B:B,'F3D 2019'!E:E,200),_xlfn.XLOOKUP(B170,'F3D 2017'!B:B,'F3D 2017'!E:E,200),_xlfn.XLOOKUP(B170,'F3D 2015'!B:B,'F3D 2015'!E:E,200),_xlfn.XLOOKUP(B170,'F3D 2013'!B:B,'F3D 2013'!E:E,200),_xlfn.XLOOKUP(B170,'F3D 2011'!B:B,'F3D 2011'!E:E,200),_xlfn.XLOOKUP(B170,'F3D 2009'!B:B,'F3D 2009'!E:E,200),_xlfn.XLOOKUP(B170,'F3D 2007'!B:B,'F3D 2007'!E:E,200),_xlfn.XLOOKUP(B170,'F3D 2005'!B:B,'F3D 2005'!E:E,200),_xlfn.XLOOKUP(B170,'F3D 2003'!B:B,'F3D 2003'!E:E,200),_xlfn.XLOOKUP(B170,'F3D 2001'!B:B,'F3D 2001'!E:E,200),_xlfn.XLOOKUP(B170,'F3D 1999'!B:B,'F3D 1999'!E:E,200),_xlfn.XLOOKUP(B170,'F3D 1997'!B:B,'F3D 1997'!E:E,200),_xlfn.XLOOKUP(B170,'F3D 1995'!B:B,'F3D 1995'!E:E,200),_xlfn.XLOOKUP(B170,'F3D 1993'!B:B,'F3D 1993'!E:E,200),_xlfn.XLOOKUP(B170,'F3D 1991'!B:B,'F3D 1991'!E:E,200),_xlfn.XLOOKUP(B170,'F3D 1989'!B:B,'F3D 1989'!E:E,200),_xlfn.XLOOKUP(B170,'F3D 1987'!B:B,'F3D 1987'!E:E,200),_xlfn.XLOOKUP(B170,'F3D 1985'!B:B,'F3D 1985'!E:E,200))</f>
        <v>87.7</v>
      </c>
      <c r="E170" s="82">
        <f>_xlfn.XLOOKUP(F170,AB:AB,AC:AC,0)+_xlfn.XLOOKUP(G170,AB:AB,AC:AC,0)+_xlfn.XLOOKUP(H170,AB:AB,AC:AC,0)+_xlfn.XLOOKUP(I170,AB:AB,AC:AC,0)+_xlfn.XLOOKUP(J170,AB:AB,AC:AC,0)+_xlfn.XLOOKUP(K170,AB:AB,AC:AC,0)+_xlfn.XLOOKUP(L170,AB:AB,AC:AC,0)+_xlfn.XLOOKUP(M170,AB:AB,AC:AC,0)+_xlfn.XLOOKUP(N170,AB:AB,AC:AC,0)+_xlfn.XLOOKUP(O170,AB:AB,AC:AC,0)+_xlfn.XLOOKUP(P170,AB:AB,AC:AC,0)+_xlfn.XLOOKUP(Q170,AB:AB,AC:AC,0)+_xlfn.XLOOKUP(R170,AB:AB,AC:AC,0)+_xlfn.XLOOKUP(S170,AB:AB,AC:AC,0)+_xlfn.XLOOKUP(T170,AB:AB,AC:AC,0)+_xlfn.XLOOKUP(U170,AB:AB,AC:AC,0)+_xlfn.XLOOKUP(V170,AB:AB,AC:AC,0)+_xlfn.XLOOKUP(W170,AB:AB,AC:AC,0)+_xlfn.XLOOKUP(X170,AB:AB,AC:AC,0)+_xlfn.XLOOKUP(Y170,AB:AB,AC:AC,0)+_xlfn.XLOOKUP(Z170,AB:AB,AC:AC,0)</f>
        <v>8.5662024120860387</v>
      </c>
      <c r="F170" s="46" t="str">
        <f>_xlfn.XLOOKUP(B170,'F3D 2025'!$B$3:$B$60,'F3D 2025'!$A$3:$A$60,"-")</f>
        <v>-</v>
      </c>
      <c r="G170" s="49" t="str">
        <f>_xlfn.XLOOKUP(B170,'F3D 2023'!$B$3:$B$60,'F3D 2023'!$A$3:$A$60,"-")</f>
        <v>-</v>
      </c>
      <c r="H170" s="49" t="str">
        <f>_xlfn.XLOOKUP(B170,'F3D 2022'!$B$3:$B$60,'F3D 2022'!$A$3:$A$60,"-")</f>
        <v>-</v>
      </c>
      <c r="I170" s="49" t="str">
        <f>_xlfn.XLOOKUP(B170,'F3D 2019'!$B$3:$B$60,'F3D 2019'!$A$3:$A$60,"-")</f>
        <v>-</v>
      </c>
      <c r="J170" s="49" t="str">
        <f>_xlfn.XLOOKUP(B170,'F3D 2017'!$B$3:$B$60,'F3D 2017'!$A$3:$A$60,"-")</f>
        <v>-</v>
      </c>
      <c r="K170" s="49" t="str">
        <f>_xlfn.XLOOKUP(B170,'F3D 2015'!$B$3:$B$60,'F3D 2015'!$A$3:$A$60,"-")</f>
        <v>-</v>
      </c>
      <c r="L170" s="49" t="str">
        <f>_xlfn.XLOOKUP(B170,'F3D 2013'!$B$3:$B$60,'F3D 2013'!$A$3:$A$60,"-")</f>
        <v>-</v>
      </c>
      <c r="M170" s="49" t="str">
        <f>_xlfn.XLOOKUP(B170,'F3D 2011'!$B$3:$B$60,'F3D 2011'!$A$3:$A$60,"-")</f>
        <v>-</v>
      </c>
      <c r="N170" s="49" t="str">
        <f>_xlfn.XLOOKUP(B170,'F3D 2009'!$B$3:$B$60,'F3D 2009'!$A$3:$A$60,"-")</f>
        <v>-</v>
      </c>
      <c r="O170" s="49" t="str">
        <f>_xlfn.XLOOKUP(B170,'F3D 2007'!$B$3:$B$60,'F3D 2007'!$A$3:$A$60,"-")</f>
        <v>-</v>
      </c>
      <c r="P170" s="49" t="str">
        <f>_xlfn.XLOOKUP(B170,'F3D 2005'!$B$3:$B$60,'F3D 2005'!$A$3:$A$60,"-")</f>
        <v>-</v>
      </c>
      <c r="Q170" s="49" t="str">
        <f>_xlfn.XLOOKUP(B170,'F3D 2003'!$B$3:$B$60,'F3D 2003'!$A$3:$A$60,"-")</f>
        <v>-</v>
      </c>
      <c r="R170" s="49" t="str">
        <f>_xlfn.XLOOKUP(B170,'F3D 2001'!$B$3:$B$60,'F3D 2001'!$A$3:$A$60,"-")</f>
        <v>-</v>
      </c>
      <c r="S170" s="49" t="str">
        <f>_xlfn.XLOOKUP(B170,'F3D 1999'!$B$3:$B$60,'F3D 1999'!$A$3:$A$60,"-")</f>
        <v>-</v>
      </c>
      <c r="T170" s="49" t="str">
        <f>_xlfn.XLOOKUP(B170,'F3D 1997'!$B$3:$B$56,'F3D 1997'!$A$3:$A$56,"-")</f>
        <v>-</v>
      </c>
      <c r="U170" s="49" t="str">
        <f>_xlfn.XLOOKUP(B170,'F3D 1995'!$B$3:$B$60,'F3D 1995'!$A$3:$A$60,"-")</f>
        <v>-</v>
      </c>
      <c r="V170" s="49" t="str">
        <f>_xlfn.XLOOKUP(B170,'F3D 1993'!$B$3:$B$60,'F3D 1993'!$A$3:$A$60,"-")</f>
        <v>-</v>
      </c>
      <c r="W170" s="49" t="str">
        <f>_xlfn.XLOOKUP(B170,'F3D 1991'!$B$3:$B$60,'F3D 1991'!$A$3:$A$60,"-")</f>
        <v>-</v>
      </c>
      <c r="X170" s="49" t="str">
        <f>_xlfn.XLOOKUP(B170,'F3D 1989'!$B$3:$B$60,'F3D 1989'!$A$3:$A$60,"-")</f>
        <v>-</v>
      </c>
      <c r="Y170" s="49">
        <f>_xlfn.XLOOKUP(B170,'F3D 1987'!$B$3:$B$60,'F3D 1987'!$A$3:$A$60,"-")</f>
        <v>19</v>
      </c>
      <c r="Z170" s="50" t="str">
        <f>_xlfn.XLOOKUP(B170,'F3D 1985'!$B$3:$B$60,'F3D 1985'!$A$3:$A$60,"-")</f>
        <v>-</v>
      </c>
    </row>
    <row r="171" spans="1:26" x14ac:dyDescent="0.3">
      <c r="A171" s="40">
        <f>A170+1</f>
        <v>169</v>
      </c>
      <c r="B171" s="41" t="s">
        <v>257</v>
      </c>
      <c r="C171" s="42" t="s">
        <v>37</v>
      </c>
      <c r="D171" s="85">
        <f>MIN(_xlfn.XLOOKUP(B171,'F3D 2025'!B:B,'F3D 2025'!E:E,200),_xlfn.XLOOKUP(B171,'F3D 2023'!B:B,'F3D 2023'!E:E,200),_xlfn.XLOOKUP(B171,'F3D 2022'!B:B,'F3D 2022'!E:E,200),_xlfn.XLOOKUP(B171,'F3D 2019'!B:B,'F3D 2019'!E:E,200),_xlfn.XLOOKUP(B171,'F3D 2017'!B:B,'F3D 2017'!E:E,200),_xlfn.XLOOKUP(B171,'F3D 2015'!B:B,'F3D 2015'!E:E,200),_xlfn.XLOOKUP(B171,'F3D 2013'!B:B,'F3D 2013'!E:E,200),_xlfn.XLOOKUP(B171,'F3D 2011'!B:B,'F3D 2011'!E:E,200),_xlfn.XLOOKUP(B171,'F3D 2009'!B:B,'F3D 2009'!E:E,200),_xlfn.XLOOKUP(B171,'F3D 2007'!B:B,'F3D 2007'!E:E,200),_xlfn.XLOOKUP(B171,'F3D 2005'!B:B,'F3D 2005'!E:E,200),_xlfn.XLOOKUP(B171,'F3D 2003'!B:B,'F3D 2003'!E:E,200),_xlfn.XLOOKUP(B171,'F3D 2001'!B:B,'F3D 2001'!E:E,200),_xlfn.XLOOKUP(B171,'F3D 1999'!B:B,'F3D 1999'!E:E,200),_xlfn.XLOOKUP(B171,'F3D 1997'!B:B,'F3D 1997'!E:E,200),_xlfn.XLOOKUP(B171,'F3D 1995'!B:B,'F3D 1995'!E:E,200),_xlfn.XLOOKUP(B171,'F3D 1993'!B:B,'F3D 1993'!E:E,200),_xlfn.XLOOKUP(B171,'F3D 1991'!B:B,'F3D 1991'!E:E,200),_xlfn.XLOOKUP(B171,'F3D 1989'!B:B,'F3D 1989'!E:E,200),_xlfn.XLOOKUP(B171,'F3D 1987'!B:B,'F3D 1987'!E:E,200),_xlfn.XLOOKUP(B171,'F3D 1985'!B:B,'F3D 1985'!E:E,200))</f>
        <v>74.7</v>
      </c>
      <c r="E171" s="82">
        <f>_xlfn.XLOOKUP(F171,AB:AB,AC:AC,0)+_xlfn.XLOOKUP(G171,AB:AB,AC:AC,0)+_xlfn.XLOOKUP(H171,AB:AB,AC:AC,0)+_xlfn.XLOOKUP(I171,AB:AB,AC:AC,0)+_xlfn.XLOOKUP(J171,AB:AB,AC:AC,0)+_xlfn.XLOOKUP(K171,AB:AB,AC:AC,0)+_xlfn.XLOOKUP(L171,AB:AB,AC:AC,0)+_xlfn.XLOOKUP(M171,AB:AB,AC:AC,0)+_xlfn.XLOOKUP(N171,AB:AB,AC:AC,0)+_xlfn.XLOOKUP(O171,AB:AB,AC:AC,0)+_xlfn.XLOOKUP(P171,AB:AB,AC:AC,0)+_xlfn.XLOOKUP(Q171,AB:AB,AC:AC,0)+_xlfn.XLOOKUP(R171,AB:AB,AC:AC,0)+_xlfn.XLOOKUP(S171,AB:AB,AC:AC,0)+_xlfn.XLOOKUP(T171,AB:AB,AC:AC,0)+_xlfn.XLOOKUP(U171,AB:AB,AC:AC,0)+_xlfn.XLOOKUP(V171,AB:AB,AC:AC,0)+_xlfn.XLOOKUP(W171,AB:AB,AC:AC,0)+_xlfn.XLOOKUP(X171,AB:AB,AC:AC,0)+_xlfn.XLOOKUP(Y171,AB:AB,AC:AC,0)+_xlfn.XLOOKUP(Z171,AB:AB,AC:AC,0)</f>
        <v>7.9943411637329884</v>
      </c>
      <c r="F171" s="46" t="str">
        <f>_xlfn.XLOOKUP(B171,'F3D 2025'!$B$3:$B$60,'F3D 2025'!$A$3:$A$60,"-")</f>
        <v>-</v>
      </c>
      <c r="G171" s="49" t="str">
        <f>_xlfn.XLOOKUP(B171,'F3D 2023'!$B$3:$B$60,'F3D 2023'!$A$3:$A$60,"-")</f>
        <v>-</v>
      </c>
      <c r="H171" s="49" t="str">
        <f>_xlfn.XLOOKUP(B171,'F3D 2022'!$B$3:$B$60,'F3D 2022'!$A$3:$A$60,"-")</f>
        <v>-</v>
      </c>
      <c r="I171" s="49" t="str">
        <f>_xlfn.XLOOKUP(B171,'F3D 2019'!$B$3:$B$60,'F3D 2019'!$A$3:$A$60,"-")</f>
        <v>-</v>
      </c>
      <c r="J171" s="49" t="str">
        <f>_xlfn.XLOOKUP(B171,'F3D 2017'!$B$3:$B$60,'F3D 2017'!$A$3:$A$60,"-")</f>
        <v>-</v>
      </c>
      <c r="K171" s="49" t="str">
        <f>_xlfn.XLOOKUP(B171,'F3D 2015'!$B$3:$B$60,'F3D 2015'!$A$3:$A$60,"-")</f>
        <v>-</v>
      </c>
      <c r="L171" s="49" t="str">
        <f>_xlfn.XLOOKUP(B171,'F3D 2013'!$B$3:$B$60,'F3D 2013'!$A$3:$A$60,"-")</f>
        <v>-</v>
      </c>
      <c r="M171" s="49" t="str">
        <f>_xlfn.XLOOKUP(B171,'F3D 2011'!$B$3:$B$60,'F3D 2011'!$A$3:$A$60,"-")</f>
        <v>-</v>
      </c>
      <c r="N171" s="49" t="str">
        <f>_xlfn.XLOOKUP(B171,'F3D 2009'!$B$3:$B$60,'F3D 2009'!$A$3:$A$60,"-")</f>
        <v>-</v>
      </c>
      <c r="O171" s="49" t="str">
        <f>_xlfn.XLOOKUP(B171,'F3D 2007'!$B$3:$B$60,'F3D 2007'!$A$3:$A$60,"-")</f>
        <v>-</v>
      </c>
      <c r="P171" s="49" t="str">
        <f>_xlfn.XLOOKUP(B171,'F3D 2005'!$B$3:$B$60,'F3D 2005'!$A$3:$A$60,"-")</f>
        <v>-</v>
      </c>
      <c r="Q171" s="49" t="str">
        <f>_xlfn.XLOOKUP(B171,'F3D 2003'!$B$3:$B$60,'F3D 2003'!$A$3:$A$60,"-")</f>
        <v>-</v>
      </c>
      <c r="R171" s="49" t="str">
        <f>_xlfn.XLOOKUP(B171,'F3D 2001'!$B$3:$B$60,'F3D 2001'!$A$3:$A$60,"-")</f>
        <v>-</v>
      </c>
      <c r="S171" s="49">
        <f>_xlfn.XLOOKUP(B171,'F3D 1999'!$B$3:$B$60,'F3D 1999'!$A$3:$A$60,"-")</f>
        <v>25</v>
      </c>
      <c r="T171" s="49" t="str">
        <f>_xlfn.XLOOKUP(B171,'F3D 1997'!$B$3:$B$56,'F3D 1997'!$A$3:$A$56,"-")</f>
        <v>-</v>
      </c>
      <c r="U171" s="49" t="str">
        <f>_xlfn.XLOOKUP(B171,'F3D 1995'!$B$3:$B$60,'F3D 1995'!$A$3:$A$60,"-")</f>
        <v>-</v>
      </c>
      <c r="V171" s="49">
        <f>_xlfn.XLOOKUP(B171,'F3D 1993'!$B$3:$B$60,'F3D 1993'!$A$3:$A$60,"-")</f>
        <v>26</v>
      </c>
      <c r="W171" s="49" t="str">
        <f>_xlfn.XLOOKUP(B171,'F3D 1991'!$B$3:$B$60,'F3D 1991'!$A$3:$A$60,"-")</f>
        <v>-</v>
      </c>
      <c r="X171" s="49" t="str">
        <f>_xlfn.XLOOKUP(B171,'F3D 1989'!$B$3:$B$60,'F3D 1989'!$A$3:$A$60,"-")</f>
        <v>-</v>
      </c>
      <c r="Y171" s="49" t="str">
        <f>_xlfn.XLOOKUP(B171,'F3D 1987'!$B$3:$B$60,'F3D 1987'!$A$3:$A$60,"-")</f>
        <v>-</v>
      </c>
      <c r="Z171" s="50" t="str">
        <f>_xlfn.XLOOKUP(B171,'F3D 1985'!$B$3:$B$60,'F3D 1985'!$A$3:$A$60,"-")</f>
        <v>-</v>
      </c>
    </row>
    <row r="172" spans="1:26" x14ac:dyDescent="0.3">
      <c r="A172" s="40">
        <f>A171+1</f>
        <v>170</v>
      </c>
      <c r="B172" s="41" t="s">
        <v>424</v>
      </c>
      <c r="C172" s="42" t="s">
        <v>12</v>
      </c>
      <c r="D172" s="85">
        <f>MIN(_xlfn.XLOOKUP(B172,'F3D 2025'!B:B,'F3D 2025'!E:E,200),_xlfn.XLOOKUP(B172,'F3D 2023'!B:B,'F3D 2023'!E:E,200),_xlfn.XLOOKUP(B172,'F3D 2022'!B:B,'F3D 2022'!E:E,200),_xlfn.XLOOKUP(B172,'F3D 2019'!B:B,'F3D 2019'!E:E,200),_xlfn.XLOOKUP(B172,'F3D 2017'!B:B,'F3D 2017'!E:E,200),_xlfn.XLOOKUP(B172,'F3D 2015'!B:B,'F3D 2015'!E:E,200),_xlfn.XLOOKUP(B172,'F3D 2013'!B:B,'F3D 2013'!E:E,200),_xlfn.XLOOKUP(B172,'F3D 2011'!B:B,'F3D 2011'!E:E,200),_xlfn.XLOOKUP(B172,'F3D 2009'!B:B,'F3D 2009'!E:E,200),_xlfn.XLOOKUP(B172,'F3D 2007'!B:B,'F3D 2007'!E:E,200),_xlfn.XLOOKUP(B172,'F3D 2005'!B:B,'F3D 2005'!E:E,200),_xlfn.XLOOKUP(B172,'F3D 2003'!B:B,'F3D 2003'!E:E,200),_xlfn.XLOOKUP(B172,'F3D 2001'!B:B,'F3D 2001'!E:E,200),_xlfn.XLOOKUP(B172,'F3D 1999'!B:B,'F3D 1999'!E:E,200),_xlfn.XLOOKUP(B172,'F3D 1997'!B:B,'F3D 1997'!E:E,200),_xlfn.XLOOKUP(B172,'F3D 1995'!B:B,'F3D 1995'!E:E,200),_xlfn.XLOOKUP(B172,'F3D 1993'!B:B,'F3D 1993'!E:E,200),_xlfn.XLOOKUP(B172,'F3D 1991'!B:B,'F3D 1991'!E:E,200),_xlfn.XLOOKUP(B172,'F3D 1989'!B:B,'F3D 1989'!E:E,200),_xlfn.XLOOKUP(B172,'F3D 1987'!B:B,'F3D 1987'!E:E,200),_xlfn.XLOOKUP(B172,'F3D 1985'!B:B,'F3D 1985'!E:E,200))</f>
        <v>61.05</v>
      </c>
      <c r="E172" s="82">
        <f>_xlfn.XLOOKUP(F172,AB:AB,AC:AC,0)+_xlfn.XLOOKUP(G172,AB:AB,AC:AC,0)+_xlfn.XLOOKUP(H172,AB:AB,AC:AC,0)+_xlfn.XLOOKUP(I172,AB:AB,AC:AC,0)+_xlfn.XLOOKUP(J172,AB:AB,AC:AC,0)+_xlfn.XLOOKUP(K172,AB:AB,AC:AC,0)+_xlfn.XLOOKUP(L172,AB:AB,AC:AC,0)+_xlfn.XLOOKUP(M172,AB:AB,AC:AC,0)+_xlfn.XLOOKUP(N172,AB:AB,AC:AC,0)+_xlfn.XLOOKUP(O172,AB:AB,AC:AC,0)+_xlfn.XLOOKUP(P172,AB:AB,AC:AC,0)+_xlfn.XLOOKUP(Q172,AB:AB,AC:AC,0)+_xlfn.XLOOKUP(R172,AB:AB,AC:AC,0)+_xlfn.XLOOKUP(S172,AB:AB,AC:AC,0)+_xlfn.XLOOKUP(T172,AB:AB,AC:AC,0)+_xlfn.XLOOKUP(U172,AB:AB,AC:AC,0)+_xlfn.XLOOKUP(V172,AB:AB,AC:AC,0)+_xlfn.XLOOKUP(W172,AB:AB,AC:AC,0)+_xlfn.XLOOKUP(X172,AB:AB,AC:AC,0)+_xlfn.XLOOKUP(Y172,AB:AB,AC:AC,0)+_xlfn.XLOOKUP(Z172,AB:AB,AC:AC,0)</f>
        <v>7.5589736560739054</v>
      </c>
      <c r="F172" s="46">
        <f>_xlfn.XLOOKUP(B172,'F3D 2025'!$B$3:$B$60,'F3D 2025'!$A$3:$A$60,"-")</f>
        <v>20</v>
      </c>
      <c r="G172" s="49" t="str">
        <f>_xlfn.XLOOKUP(B172,'F3D 2023'!$B$3:$B$60,'F3D 2023'!$A$3:$A$60,"-")</f>
        <v>-</v>
      </c>
      <c r="H172" s="49" t="str">
        <f>_xlfn.XLOOKUP(B172,'F3D 2022'!$B$3:$B$60,'F3D 2022'!$A$3:$A$60,"-")</f>
        <v>-</v>
      </c>
      <c r="I172" s="49" t="str">
        <f>_xlfn.XLOOKUP(B172,'F3D 2019'!$B$3:$B$60,'F3D 2019'!$A$3:$A$60,"-")</f>
        <v>-</v>
      </c>
      <c r="J172" s="49" t="str">
        <f>_xlfn.XLOOKUP(B172,'F3D 2017'!$B$3:$B$60,'F3D 2017'!$A$3:$A$60,"-")</f>
        <v>-</v>
      </c>
      <c r="K172" s="49" t="str">
        <f>_xlfn.XLOOKUP(B172,'F3D 2015'!$B$3:$B$60,'F3D 2015'!$A$3:$A$60,"-")</f>
        <v>-</v>
      </c>
      <c r="L172" s="49" t="str">
        <f>_xlfn.XLOOKUP(B172,'F3D 2013'!$B$3:$B$60,'F3D 2013'!$A$3:$A$60,"-")</f>
        <v>-</v>
      </c>
      <c r="M172" s="49" t="str">
        <f>_xlfn.XLOOKUP(B172,'F3D 2011'!$B$3:$B$60,'F3D 2011'!$A$3:$A$60,"-")</f>
        <v>-</v>
      </c>
      <c r="N172" s="49" t="str">
        <f>_xlfn.XLOOKUP(B172,'F3D 2009'!$B$3:$B$60,'F3D 2009'!$A$3:$A$60,"-")</f>
        <v>-</v>
      </c>
      <c r="O172" s="49" t="str">
        <f>_xlfn.XLOOKUP(B172,'F3D 2007'!$B$3:$B$60,'F3D 2007'!$A$3:$A$60,"-")</f>
        <v>-</v>
      </c>
      <c r="P172" s="49" t="str">
        <f>_xlfn.XLOOKUP(B172,'F3D 2005'!$B$3:$B$60,'F3D 2005'!$A$3:$A$60,"-")</f>
        <v>-</v>
      </c>
      <c r="Q172" s="49" t="str">
        <f>_xlfn.XLOOKUP(B172,'F3D 2003'!$B$3:$B$60,'F3D 2003'!$A$3:$A$60,"-")</f>
        <v>-</v>
      </c>
      <c r="R172" s="49" t="str">
        <f>_xlfn.XLOOKUP(B172,'F3D 2001'!$B$3:$B$60,'F3D 2001'!$A$3:$A$60,"-")</f>
        <v>-</v>
      </c>
      <c r="S172" s="49" t="str">
        <f>_xlfn.XLOOKUP(B172,'F3D 1999'!$B$3:$B$60,'F3D 1999'!$A$3:$A$60,"-")</f>
        <v>-</v>
      </c>
      <c r="T172" s="49" t="str">
        <f>_xlfn.XLOOKUP(B172,'F3D 1997'!$B$3:$B$56,'F3D 1997'!$A$3:$A$56,"-")</f>
        <v>-</v>
      </c>
      <c r="U172" s="49" t="str">
        <f>_xlfn.XLOOKUP(B172,'F3D 1995'!$B$3:$B$60,'F3D 1995'!$A$3:$A$60,"-")</f>
        <v>-</v>
      </c>
      <c r="V172" s="49" t="str">
        <f>_xlfn.XLOOKUP(B172,'F3D 1993'!$B$3:$B$60,'F3D 1993'!$A$3:$A$60,"-")</f>
        <v>-</v>
      </c>
      <c r="W172" s="49" t="str">
        <f>_xlfn.XLOOKUP(B172,'F3D 1991'!$B$3:$B$60,'F3D 1991'!$A$3:$A$60,"-")</f>
        <v>-</v>
      </c>
      <c r="X172" s="49" t="str">
        <f>_xlfn.XLOOKUP(B172,'F3D 1989'!$B$3:$B$60,'F3D 1989'!$A$3:$A$60,"-")</f>
        <v>-</v>
      </c>
      <c r="Y172" s="49" t="str">
        <f>_xlfn.XLOOKUP(B172,'F3D 1987'!$B$3:$B$60,'F3D 1987'!$A$3:$A$60,"-")</f>
        <v>-</v>
      </c>
      <c r="Z172" s="50" t="str">
        <f>_xlfn.XLOOKUP(B172,'F3D 1985'!$B$3:$B$60,'F3D 1985'!$A$3:$A$60,"-")</f>
        <v>-</v>
      </c>
    </row>
    <row r="173" spans="1:26" x14ac:dyDescent="0.3">
      <c r="A173" s="40">
        <f>A172+1</f>
        <v>171</v>
      </c>
      <c r="B173" s="41" t="s">
        <v>303</v>
      </c>
      <c r="C173" s="42" t="s">
        <v>10</v>
      </c>
      <c r="D173" s="85">
        <f>MIN(_xlfn.XLOOKUP(B173,'F3D 2025'!B:B,'F3D 2025'!E:E,200),_xlfn.XLOOKUP(B173,'F3D 2023'!B:B,'F3D 2023'!E:E,200),_xlfn.XLOOKUP(B173,'F3D 2022'!B:B,'F3D 2022'!E:E,200),_xlfn.XLOOKUP(B173,'F3D 2019'!B:B,'F3D 2019'!E:E,200),_xlfn.XLOOKUP(B173,'F3D 2017'!B:B,'F3D 2017'!E:E,200),_xlfn.XLOOKUP(B173,'F3D 2015'!B:B,'F3D 2015'!E:E,200),_xlfn.XLOOKUP(B173,'F3D 2013'!B:B,'F3D 2013'!E:E,200),_xlfn.XLOOKUP(B173,'F3D 2011'!B:B,'F3D 2011'!E:E,200),_xlfn.XLOOKUP(B173,'F3D 2009'!B:B,'F3D 2009'!E:E,200),_xlfn.XLOOKUP(B173,'F3D 2007'!B:B,'F3D 2007'!E:E,200),_xlfn.XLOOKUP(B173,'F3D 2005'!B:B,'F3D 2005'!E:E,200),_xlfn.XLOOKUP(B173,'F3D 2003'!B:B,'F3D 2003'!E:E,200),_xlfn.XLOOKUP(B173,'F3D 2001'!B:B,'F3D 2001'!E:E,200),_xlfn.XLOOKUP(B173,'F3D 1999'!B:B,'F3D 1999'!E:E,200),_xlfn.XLOOKUP(B173,'F3D 1997'!B:B,'F3D 1997'!E:E,200),_xlfn.XLOOKUP(B173,'F3D 1995'!B:B,'F3D 1995'!E:E,200),_xlfn.XLOOKUP(B173,'F3D 1993'!B:B,'F3D 1993'!E:E,200),_xlfn.XLOOKUP(B173,'F3D 1991'!B:B,'F3D 1991'!E:E,200),_xlfn.XLOOKUP(B173,'F3D 1989'!B:B,'F3D 1989'!E:E,200),_xlfn.XLOOKUP(B173,'F3D 1987'!B:B,'F3D 1987'!E:E,200),_xlfn.XLOOKUP(B173,'F3D 1985'!B:B,'F3D 1985'!E:E,200))</f>
        <v>65.599999999999994</v>
      </c>
      <c r="E173" s="82">
        <f>_xlfn.XLOOKUP(F173,AB:AB,AC:AC,0)+_xlfn.XLOOKUP(G173,AB:AB,AC:AC,0)+_xlfn.XLOOKUP(H173,AB:AB,AC:AC,0)+_xlfn.XLOOKUP(I173,AB:AB,AC:AC,0)+_xlfn.XLOOKUP(J173,AB:AB,AC:AC,0)+_xlfn.XLOOKUP(K173,AB:AB,AC:AC,0)+_xlfn.XLOOKUP(L173,AB:AB,AC:AC,0)+_xlfn.XLOOKUP(M173,AB:AB,AC:AC,0)+_xlfn.XLOOKUP(N173,AB:AB,AC:AC,0)+_xlfn.XLOOKUP(O173,AB:AB,AC:AC,0)+_xlfn.XLOOKUP(P173,AB:AB,AC:AC,0)+_xlfn.XLOOKUP(Q173,AB:AB,AC:AC,0)+_xlfn.XLOOKUP(R173,AB:AB,AC:AC,0)+_xlfn.XLOOKUP(S173,AB:AB,AC:AC,0)+_xlfn.XLOOKUP(T173,AB:AB,AC:AC,0)+_xlfn.XLOOKUP(U173,AB:AB,AC:AC,0)+_xlfn.XLOOKUP(V173,AB:AB,AC:AC,0)+_xlfn.XLOOKUP(W173,AB:AB,AC:AC,0)+_xlfn.XLOOKUP(X173,AB:AB,AC:AC,0)+_xlfn.XLOOKUP(Y173,AB:AB,AC:AC,0)+_xlfn.XLOOKUP(Z173,AB:AB,AC:AC,0)</f>
        <v>7.5589736560739054</v>
      </c>
      <c r="F173" s="46" t="str">
        <f>_xlfn.XLOOKUP(B173,'F3D 2025'!$B$3:$B$60,'F3D 2025'!$A$3:$A$60,"-")</f>
        <v>-</v>
      </c>
      <c r="G173" s="49" t="str">
        <f>_xlfn.XLOOKUP(B173,'F3D 2023'!$B$3:$B$60,'F3D 2023'!$A$3:$A$60,"-")</f>
        <v>-</v>
      </c>
      <c r="H173" s="49" t="str">
        <f>_xlfn.XLOOKUP(B173,'F3D 2022'!$B$3:$B$60,'F3D 2022'!$A$3:$A$60,"-")</f>
        <v>-</v>
      </c>
      <c r="I173" s="49" t="str">
        <f>_xlfn.XLOOKUP(B173,'F3D 2019'!$B$3:$B$60,'F3D 2019'!$A$3:$A$60,"-")</f>
        <v>-</v>
      </c>
      <c r="J173" s="49" t="str">
        <f>_xlfn.XLOOKUP(B173,'F3D 2017'!$B$3:$B$60,'F3D 2017'!$A$3:$A$60,"-")</f>
        <v>-</v>
      </c>
      <c r="K173" s="49" t="str">
        <f>_xlfn.XLOOKUP(B173,'F3D 2015'!$B$3:$B$60,'F3D 2015'!$A$3:$A$60,"-")</f>
        <v>-</v>
      </c>
      <c r="L173" s="49" t="str">
        <f>_xlfn.XLOOKUP(B173,'F3D 2013'!$B$3:$B$60,'F3D 2013'!$A$3:$A$60,"-")</f>
        <v>-</v>
      </c>
      <c r="M173" s="49" t="str">
        <f>_xlfn.XLOOKUP(B173,'F3D 2011'!$B$3:$B$60,'F3D 2011'!$A$3:$A$60,"-")</f>
        <v>-</v>
      </c>
      <c r="N173" s="49" t="str">
        <f>_xlfn.XLOOKUP(B173,'F3D 2009'!$B$3:$B$60,'F3D 2009'!$A$3:$A$60,"-")</f>
        <v>-</v>
      </c>
      <c r="O173" s="49" t="str">
        <f>_xlfn.XLOOKUP(B173,'F3D 2007'!$B$3:$B$60,'F3D 2007'!$A$3:$A$60,"-")</f>
        <v>-</v>
      </c>
      <c r="P173" s="49" t="str">
        <f>_xlfn.XLOOKUP(B173,'F3D 2005'!$B$3:$B$60,'F3D 2005'!$A$3:$A$60,"-")</f>
        <v>-</v>
      </c>
      <c r="Q173" s="49" t="str">
        <f>_xlfn.XLOOKUP(B173,'F3D 2003'!$B$3:$B$60,'F3D 2003'!$A$3:$A$60,"-")</f>
        <v>-</v>
      </c>
      <c r="R173" s="49">
        <f>_xlfn.XLOOKUP(B173,'F3D 2001'!$B$3:$B$60,'F3D 2001'!$A$3:$A$60,"-")</f>
        <v>20</v>
      </c>
      <c r="S173" s="49" t="str">
        <f>_xlfn.XLOOKUP(B173,'F3D 1999'!$B$3:$B$60,'F3D 1999'!$A$3:$A$60,"-")</f>
        <v>-</v>
      </c>
      <c r="T173" s="49" t="str">
        <f>_xlfn.XLOOKUP(B173,'F3D 1997'!$B$3:$B$56,'F3D 1997'!$A$3:$A$56,"-")</f>
        <v>-</v>
      </c>
      <c r="U173" s="49" t="str">
        <f>_xlfn.XLOOKUP(B173,'F3D 1995'!$B$3:$B$60,'F3D 1995'!$A$3:$A$60,"-")</f>
        <v>-</v>
      </c>
      <c r="V173" s="49" t="str">
        <f>_xlfn.XLOOKUP(B173,'F3D 1993'!$B$3:$B$60,'F3D 1993'!$A$3:$A$60,"-")</f>
        <v>-</v>
      </c>
      <c r="W173" s="49" t="str">
        <f>_xlfn.XLOOKUP(B173,'F3D 1991'!$B$3:$B$60,'F3D 1991'!$A$3:$A$60,"-")</f>
        <v>-</v>
      </c>
      <c r="X173" s="49" t="str">
        <f>_xlfn.XLOOKUP(B173,'F3D 1989'!$B$3:$B$60,'F3D 1989'!$A$3:$A$60,"-")</f>
        <v>-</v>
      </c>
      <c r="Y173" s="49" t="str">
        <f>_xlfn.XLOOKUP(B173,'F3D 1987'!$B$3:$B$60,'F3D 1987'!$A$3:$A$60,"-")</f>
        <v>-</v>
      </c>
      <c r="Z173" s="50" t="str">
        <f>_xlfn.XLOOKUP(B173,'F3D 1985'!$B$3:$B$60,'F3D 1985'!$A$3:$A$60,"-")</f>
        <v>-</v>
      </c>
    </row>
    <row r="174" spans="1:26" x14ac:dyDescent="0.3">
      <c r="A174" s="40">
        <f>A173+1</f>
        <v>172</v>
      </c>
      <c r="B174" s="41" t="s">
        <v>418</v>
      </c>
      <c r="C174" s="42" t="s">
        <v>6</v>
      </c>
      <c r="D174" s="85">
        <f>MIN(_xlfn.XLOOKUP(B174,'F3D 2025'!B:B,'F3D 2025'!E:E,200),_xlfn.XLOOKUP(B174,'F3D 2023'!B:B,'F3D 2023'!E:E,200),_xlfn.XLOOKUP(B174,'F3D 2022'!B:B,'F3D 2022'!E:E,200),_xlfn.XLOOKUP(B174,'F3D 2019'!B:B,'F3D 2019'!E:E,200),_xlfn.XLOOKUP(B174,'F3D 2017'!B:B,'F3D 2017'!E:E,200),_xlfn.XLOOKUP(B174,'F3D 2015'!B:B,'F3D 2015'!E:E,200),_xlfn.XLOOKUP(B174,'F3D 2013'!B:B,'F3D 2013'!E:E,200),_xlfn.XLOOKUP(B174,'F3D 2011'!B:B,'F3D 2011'!E:E,200),_xlfn.XLOOKUP(B174,'F3D 2009'!B:B,'F3D 2009'!E:E,200),_xlfn.XLOOKUP(B174,'F3D 2007'!B:B,'F3D 2007'!E:E,200),_xlfn.XLOOKUP(B174,'F3D 2005'!B:B,'F3D 2005'!E:E,200),_xlfn.XLOOKUP(B174,'F3D 2003'!B:B,'F3D 2003'!E:E,200),_xlfn.XLOOKUP(B174,'F3D 2001'!B:B,'F3D 2001'!E:E,200),_xlfn.XLOOKUP(B174,'F3D 1999'!B:B,'F3D 1999'!E:E,200),_xlfn.XLOOKUP(B174,'F3D 1997'!B:B,'F3D 1997'!E:E,200),_xlfn.XLOOKUP(B174,'F3D 1995'!B:B,'F3D 1995'!E:E,200),_xlfn.XLOOKUP(B174,'F3D 1993'!B:B,'F3D 1993'!E:E,200),_xlfn.XLOOKUP(B174,'F3D 1991'!B:B,'F3D 1991'!E:E,200),_xlfn.XLOOKUP(B174,'F3D 1989'!B:B,'F3D 1989'!E:E,200),_xlfn.XLOOKUP(B174,'F3D 1987'!B:B,'F3D 1987'!E:E,200),_xlfn.XLOOKUP(B174,'F3D 1985'!B:B,'F3D 1985'!E:E,200))</f>
        <v>69.67</v>
      </c>
      <c r="E174" s="82">
        <f>_xlfn.XLOOKUP(F174,AB:AB,AC:AC,0)+_xlfn.XLOOKUP(G174,AB:AB,AC:AC,0)+_xlfn.XLOOKUP(H174,AB:AB,AC:AC,0)+_xlfn.XLOOKUP(I174,AB:AB,AC:AC,0)+_xlfn.XLOOKUP(J174,AB:AB,AC:AC,0)+_xlfn.XLOOKUP(K174,AB:AB,AC:AC,0)+_xlfn.XLOOKUP(L174,AB:AB,AC:AC,0)+_xlfn.XLOOKUP(M174,AB:AB,AC:AC,0)+_xlfn.XLOOKUP(N174,AB:AB,AC:AC,0)+_xlfn.XLOOKUP(O174,AB:AB,AC:AC,0)+_xlfn.XLOOKUP(P174,AB:AB,AC:AC,0)+_xlfn.XLOOKUP(Q174,AB:AB,AC:AC,0)+_xlfn.XLOOKUP(R174,AB:AB,AC:AC,0)+_xlfn.XLOOKUP(S174,AB:AB,AC:AC,0)+_xlfn.XLOOKUP(T174,AB:AB,AC:AC,0)+_xlfn.XLOOKUP(U174,AB:AB,AC:AC,0)+_xlfn.XLOOKUP(V174,AB:AB,AC:AC,0)+_xlfn.XLOOKUP(W174,AB:AB,AC:AC,0)+_xlfn.XLOOKUP(X174,AB:AB,AC:AC,0)+_xlfn.XLOOKUP(Y174,AB:AB,AC:AC,0)+_xlfn.XLOOKUP(Z174,AB:AB,AC:AC,0)</f>
        <v>7.5589736560739054</v>
      </c>
      <c r="F174" s="46" t="str">
        <f>_xlfn.XLOOKUP(B174,'F3D 2025'!$B$3:$B$60,'F3D 2025'!$A$3:$A$60,"-")</f>
        <v>-</v>
      </c>
      <c r="G174" s="49" t="str">
        <f>_xlfn.XLOOKUP(B174,'F3D 2023'!$B$3:$B$60,'F3D 2023'!$A$3:$A$60,"-")</f>
        <v>-</v>
      </c>
      <c r="H174" s="49" t="str">
        <f>_xlfn.XLOOKUP(B174,'F3D 2022'!$B$3:$B$60,'F3D 2022'!$A$3:$A$60,"-")</f>
        <v>-</v>
      </c>
      <c r="I174" s="49" t="str">
        <f>_xlfn.XLOOKUP(B174,'F3D 2019'!$B$3:$B$60,'F3D 2019'!$A$3:$A$60,"-")</f>
        <v>-</v>
      </c>
      <c r="J174" s="49" t="str">
        <f>_xlfn.XLOOKUP(B174,'F3D 2017'!$B$3:$B$60,'F3D 2017'!$A$3:$A$60,"-")</f>
        <v>-</v>
      </c>
      <c r="K174" s="49" t="str">
        <f>_xlfn.XLOOKUP(B174,'F3D 2015'!$B$3:$B$60,'F3D 2015'!$A$3:$A$60,"-")</f>
        <v>-</v>
      </c>
      <c r="L174" s="49" t="str">
        <f>_xlfn.XLOOKUP(B174,'F3D 2013'!$B$3:$B$60,'F3D 2013'!$A$3:$A$60,"-")</f>
        <v>-</v>
      </c>
      <c r="M174" s="49" t="str">
        <f>_xlfn.XLOOKUP(B174,'F3D 2011'!$B$3:$B$60,'F3D 2011'!$A$3:$A$60,"-")</f>
        <v>-</v>
      </c>
      <c r="N174" s="49" t="str">
        <f>_xlfn.XLOOKUP(B174,'F3D 2009'!$B$3:$B$60,'F3D 2009'!$A$3:$A$60,"-")</f>
        <v>-</v>
      </c>
      <c r="O174" s="49" t="str">
        <f>_xlfn.XLOOKUP(B174,'F3D 2007'!$B$3:$B$60,'F3D 2007'!$A$3:$A$60,"-")</f>
        <v>-</v>
      </c>
      <c r="P174" s="49" t="str">
        <f>_xlfn.XLOOKUP(B174,'F3D 2005'!$B$3:$B$60,'F3D 2005'!$A$3:$A$60,"-")</f>
        <v>-</v>
      </c>
      <c r="Q174" s="49" t="str">
        <f>_xlfn.XLOOKUP(B174,'F3D 2003'!$B$3:$B$60,'F3D 2003'!$A$3:$A$60,"-")</f>
        <v>-</v>
      </c>
      <c r="R174" s="49" t="str">
        <f>_xlfn.XLOOKUP(B174,'F3D 2001'!$B$3:$B$60,'F3D 2001'!$A$3:$A$60,"-")</f>
        <v>-</v>
      </c>
      <c r="S174" s="49" t="str">
        <f>_xlfn.XLOOKUP(B174,'F3D 1999'!$B$3:$B$60,'F3D 1999'!$A$3:$A$60,"-")</f>
        <v>-</v>
      </c>
      <c r="T174" s="49" t="str">
        <f>_xlfn.XLOOKUP(B174,'F3D 1997'!$B$3:$B$56,'F3D 1997'!$A$3:$A$56,"-")</f>
        <v>-</v>
      </c>
      <c r="U174" s="49">
        <f>_xlfn.XLOOKUP(B174,'F3D 1995'!$B$3:$B$60,'F3D 1995'!$A$3:$A$60,"-")</f>
        <v>20</v>
      </c>
      <c r="V174" s="49" t="str">
        <f>_xlfn.XLOOKUP(B174,'F3D 1993'!$B$3:$B$60,'F3D 1993'!$A$3:$A$60,"-")</f>
        <v>-</v>
      </c>
      <c r="W174" s="49" t="str">
        <f>_xlfn.XLOOKUP(B174,'F3D 1991'!$B$3:$B$60,'F3D 1991'!$A$3:$A$60,"-")</f>
        <v>-</v>
      </c>
      <c r="X174" s="49" t="str">
        <f>_xlfn.XLOOKUP(B174,'F3D 1989'!$B$3:$B$60,'F3D 1989'!$A$3:$A$60,"-")</f>
        <v>-</v>
      </c>
      <c r="Y174" s="49" t="str">
        <f>_xlfn.XLOOKUP(B174,'F3D 1987'!$B$3:$B$60,'F3D 1987'!$A$3:$A$60,"-")</f>
        <v>-</v>
      </c>
      <c r="Z174" s="50" t="str">
        <f>_xlfn.XLOOKUP(B174,'F3D 1985'!$B$3:$B$60,'F3D 1985'!$A$3:$A$60,"-")</f>
        <v>-</v>
      </c>
    </row>
    <row r="175" spans="1:26" x14ac:dyDescent="0.3">
      <c r="A175" s="40">
        <f>A174+1</f>
        <v>173</v>
      </c>
      <c r="B175" s="41" t="s">
        <v>88</v>
      </c>
      <c r="C175" s="42" t="s">
        <v>6</v>
      </c>
      <c r="D175" s="85">
        <f>MIN(_xlfn.XLOOKUP(B175,'F3D 2025'!B:B,'F3D 2025'!E:E,200),_xlfn.XLOOKUP(B175,'F3D 2023'!B:B,'F3D 2023'!E:E,200),_xlfn.XLOOKUP(B175,'F3D 2022'!B:B,'F3D 2022'!E:E,200),_xlfn.XLOOKUP(B175,'F3D 2019'!B:B,'F3D 2019'!E:E,200),_xlfn.XLOOKUP(B175,'F3D 2017'!B:B,'F3D 2017'!E:E,200),_xlfn.XLOOKUP(B175,'F3D 2015'!B:B,'F3D 2015'!E:E,200),_xlfn.XLOOKUP(B175,'F3D 2013'!B:B,'F3D 2013'!E:E,200),_xlfn.XLOOKUP(B175,'F3D 2011'!B:B,'F3D 2011'!E:E,200),_xlfn.XLOOKUP(B175,'F3D 2009'!B:B,'F3D 2009'!E:E,200),_xlfn.XLOOKUP(B175,'F3D 2007'!B:B,'F3D 2007'!E:E,200),_xlfn.XLOOKUP(B175,'F3D 2005'!B:B,'F3D 2005'!E:E,200),_xlfn.XLOOKUP(B175,'F3D 2003'!B:B,'F3D 2003'!E:E,200),_xlfn.XLOOKUP(B175,'F3D 2001'!B:B,'F3D 2001'!E:E,200),_xlfn.XLOOKUP(B175,'F3D 1999'!B:B,'F3D 1999'!E:E,200),_xlfn.XLOOKUP(B175,'F3D 1997'!B:B,'F3D 1997'!E:E,200),_xlfn.XLOOKUP(B175,'F3D 1995'!B:B,'F3D 1995'!E:E,200),_xlfn.XLOOKUP(B175,'F3D 1993'!B:B,'F3D 1993'!E:E,200),_xlfn.XLOOKUP(B175,'F3D 1991'!B:B,'F3D 1991'!E:E,200),_xlfn.XLOOKUP(B175,'F3D 1989'!B:B,'F3D 1989'!E:E,200),_xlfn.XLOOKUP(B175,'F3D 1987'!B:B,'F3D 1987'!E:E,200),_xlfn.XLOOKUP(B175,'F3D 1985'!B:B,'F3D 1985'!E:E,200))</f>
        <v>59.26</v>
      </c>
      <c r="E175" s="82">
        <f>_xlfn.XLOOKUP(F175,AB:AB,AC:AC,0)+_xlfn.XLOOKUP(G175,AB:AB,AC:AC,0)+_xlfn.XLOOKUP(H175,AB:AB,AC:AC,0)+_xlfn.XLOOKUP(I175,AB:AB,AC:AC,0)+_xlfn.XLOOKUP(J175,AB:AB,AC:AC,0)+_xlfn.XLOOKUP(K175,AB:AB,AC:AC,0)+_xlfn.XLOOKUP(L175,AB:AB,AC:AC,0)+_xlfn.XLOOKUP(M175,AB:AB,AC:AC,0)+_xlfn.XLOOKUP(N175,AB:AB,AC:AC,0)+_xlfn.XLOOKUP(O175,AB:AB,AC:AC,0)+_xlfn.XLOOKUP(P175,AB:AB,AC:AC,0)+_xlfn.XLOOKUP(Q175,AB:AB,AC:AC,0)+_xlfn.XLOOKUP(R175,AB:AB,AC:AC,0)+_xlfn.XLOOKUP(S175,AB:AB,AC:AC,0)+_xlfn.XLOOKUP(T175,AB:AB,AC:AC,0)+_xlfn.XLOOKUP(U175,AB:AB,AC:AC,0)+_xlfn.XLOOKUP(V175,AB:AB,AC:AC,0)+_xlfn.XLOOKUP(W175,AB:AB,AC:AC,0)+_xlfn.XLOOKUP(X175,AB:AB,AC:AC,0)+_xlfn.XLOOKUP(Y175,AB:AB,AC:AC,0)+_xlfn.XLOOKUP(Z175,AB:AB,AC:AC,0)</f>
        <v>7.4539923479236663</v>
      </c>
      <c r="F175" s="46" t="str">
        <f>_xlfn.XLOOKUP(B175,'F3D 2025'!$B$3:$B$60,'F3D 2025'!$A$3:$A$60,"-")</f>
        <v>-</v>
      </c>
      <c r="G175" s="49">
        <f>_xlfn.XLOOKUP(B175,'F3D 2023'!$B$3:$B$60,'F3D 2023'!$A$3:$A$60,"-")</f>
        <v>32</v>
      </c>
      <c r="H175" s="49">
        <f>_xlfn.XLOOKUP(B175,'F3D 2022'!$B$3:$B$60,'F3D 2022'!$A$3:$A$60,"-")</f>
        <v>23</v>
      </c>
      <c r="I175" s="49" t="str">
        <f>_xlfn.XLOOKUP(B175,'F3D 2019'!$B$3:$B$60,'F3D 2019'!$A$3:$A$60,"-")</f>
        <v>-</v>
      </c>
      <c r="J175" s="49" t="str">
        <f>_xlfn.XLOOKUP(B175,'F3D 2017'!$B$3:$B$60,'F3D 2017'!$A$3:$A$60,"-")</f>
        <v>-</v>
      </c>
      <c r="K175" s="49" t="str">
        <f>_xlfn.XLOOKUP(B175,'F3D 2015'!$B$3:$B$60,'F3D 2015'!$A$3:$A$60,"-")</f>
        <v>-</v>
      </c>
      <c r="L175" s="49" t="str">
        <f>_xlfn.XLOOKUP(B175,'F3D 2013'!$B$3:$B$60,'F3D 2013'!$A$3:$A$60,"-")</f>
        <v>-</v>
      </c>
      <c r="M175" s="49" t="str">
        <f>_xlfn.XLOOKUP(B175,'F3D 2011'!$B$3:$B$60,'F3D 2011'!$A$3:$A$60,"-")</f>
        <v>-</v>
      </c>
      <c r="N175" s="49" t="str">
        <f>_xlfn.XLOOKUP(B175,'F3D 2009'!$B$3:$B$60,'F3D 2009'!$A$3:$A$60,"-")</f>
        <v>-</v>
      </c>
      <c r="O175" s="49" t="str">
        <f>_xlfn.XLOOKUP(B175,'F3D 2007'!$B$3:$B$60,'F3D 2007'!$A$3:$A$60,"-")</f>
        <v>-</v>
      </c>
      <c r="P175" s="49" t="str">
        <f>_xlfn.XLOOKUP(B175,'F3D 2005'!$B$3:$B$60,'F3D 2005'!$A$3:$A$60,"-")</f>
        <v>-</v>
      </c>
      <c r="Q175" s="49" t="str">
        <f>_xlfn.XLOOKUP(B175,'F3D 2003'!$B$3:$B$60,'F3D 2003'!$A$3:$A$60,"-")</f>
        <v>-</v>
      </c>
      <c r="R175" s="49" t="str">
        <f>_xlfn.XLOOKUP(B175,'F3D 2001'!$B$3:$B$60,'F3D 2001'!$A$3:$A$60,"-")</f>
        <v>-</v>
      </c>
      <c r="S175" s="49" t="str">
        <f>_xlfn.XLOOKUP(B175,'F3D 1999'!$B$3:$B$60,'F3D 1999'!$A$3:$A$60,"-")</f>
        <v>-</v>
      </c>
      <c r="T175" s="49" t="str">
        <f>_xlfn.XLOOKUP(B175,'F3D 1997'!$B$3:$B$56,'F3D 1997'!$A$3:$A$56,"-")</f>
        <v>-</v>
      </c>
      <c r="U175" s="49" t="str">
        <f>_xlfn.XLOOKUP(B175,'F3D 1995'!$B$3:$B$60,'F3D 1995'!$A$3:$A$60,"-")</f>
        <v>-</v>
      </c>
      <c r="V175" s="49" t="str">
        <f>_xlfn.XLOOKUP(B175,'F3D 1993'!$B$3:$B$60,'F3D 1993'!$A$3:$A$60,"-")</f>
        <v>-</v>
      </c>
      <c r="W175" s="49" t="str">
        <f>_xlfn.XLOOKUP(B175,'F3D 1991'!$B$3:$B$60,'F3D 1991'!$A$3:$A$60,"-")</f>
        <v>-</v>
      </c>
      <c r="X175" s="49" t="str">
        <f>_xlfn.XLOOKUP(B175,'F3D 1989'!$B$3:$B$60,'F3D 1989'!$A$3:$A$60,"-")</f>
        <v>-</v>
      </c>
      <c r="Y175" s="49" t="str">
        <f>_xlfn.XLOOKUP(B175,'F3D 1987'!$B$3:$B$60,'F3D 1987'!$A$3:$A$60,"-")</f>
        <v>-</v>
      </c>
      <c r="Z175" s="50" t="str">
        <f>_xlfn.XLOOKUP(B175,'F3D 1985'!$B$3:$B$60,'F3D 1985'!$A$3:$A$60,"-")</f>
        <v>-</v>
      </c>
    </row>
    <row r="176" spans="1:26" x14ac:dyDescent="0.3">
      <c r="A176" s="40">
        <f>A175+1</f>
        <v>174</v>
      </c>
      <c r="B176" s="41" t="s">
        <v>175</v>
      </c>
      <c r="C176" s="42" t="s">
        <v>37</v>
      </c>
      <c r="D176" s="85">
        <f>MIN(_xlfn.XLOOKUP(B176,'F3D 2025'!B:B,'F3D 2025'!E:E,200),_xlfn.XLOOKUP(B176,'F3D 2023'!B:B,'F3D 2023'!E:E,200),_xlfn.XLOOKUP(B176,'F3D 2022'!B:B,'F3D 2022'!E:E,200),_xlfn.XLOOKUP(B176,'F3D 2019'!B:B,'F3D 2019'!E:E,200),_xlfn.XLOOKUP(B176,'F3D 2017'!B:B,'F3D 2017'!E:E,200),_xlfn.XLOOKUP(B176,'F3D 2015'!B:B,'F3D 2015'!E:E,200),_xlfn.XLOOKUP(B176,'F3D 2013'!B:B,'F3D 2013'!E:E,200),_xlfn.XLOOKUP(B176,'F3D 2011'!B:B,'F3D 2011'!E:E,200),_xlfn.XLOOKUP(B176,'F3D 2009'!B:B,'F3D 2009'!E:E,200),_xlfn.XLOOKUP(B176,'F3D 2007'!B:B,'F3D 2007'!E:E,200),_xlfn.XLOOKUP(B176,'F3D 2005'!B:B,'F3D 2005'!E:E,200),_xlfn.XLOOKUP(B176,'F3D 2003'!B:B,'F3D 2003'!E:E,200),_xlfn.XLOOKUP(B176,'F3D 2001'!B:B,'F3D 2001'!E:E,200),_xlfn.XLOOKUP(B176,'F3D 1999'!B:B,'F3D 1999'!E:E,200),_xlfn.XLOOKUP(B176,'F3D 1997'!B:B,'F3D 1997'!E:E,200),_xlfn.XLOOKUP(B176,'F3D 1995'!B:B,'F3D 1995'!E:E,200),_xlfn.XLOOKUP(B176,'F3D 1993'!B:B,'F3D 1993'!E:E,200),_xlfn.XLOOKUP(B176,'F3D 1991'!B:B,'F3D 1991'!E:E,200),_xlfn.XLOOKUP(B176,'F3D 1989'!B:B,'F3D 1989'!E:E,200),_xlfn.XLOOKUP(B176,'F3D 1987'!B:B,'F3D 1987'!E:E,200),_xlfn.XLOOKUP(B176,'F3D 1985'!B:B,'F3D 1985'!E:E,200))</f>
        <v>61.41</v>
      </c>
      <c r="E176" s="82">
        <f>_xlfn.XLOOKUP(F176,AB:AB,AC:AC,0)+_xlfn.XLOOKUP(G176,AB:AB,AC:AC,0)+_xlfn.XLOOKUP(H176,AB:AB,AC:AC,0)+_xlfn.XLOOKUP(I176,AB:AB,AC:AC,0)+_xlfn.XLOOKUP(J176,AB:AB,AC:AC,0)+_xlfn.XLOOKUP(K176,AB:AB,AC:AC,0)+_xlfn.XLOOKUP(L176,AB:AB,AC:AC,0)+_xlfn.XLOOKUP(M176,AB:AB,AC:AC,0)+_xlfn.XLOOKUP(N176,AB:AB,AC:AC,0)+_xlfn.XLOOKUP(O176,AB:AB,AC:AC,0)+_xlfn.XLOOKUP(P176,AB:AB,AC:AC,0)+_xlfn.XLOOKUP(Q176,AB:AB,AC:AC,0)+_xlfn.XLOOKUP(R176,AB:AB,AC:AC,0)+_xlfn.XLOOKUP(S176,AB:AB,AC:AC,0)+_xlfn.XLOOKUP(T176,AB:AB,AC:AC,0)+_xlfn.XLOOKUP(U176,AB:AB,AC:AC,0)+_xlfn.XLOOKUP(V176,AB:AB,AC:AC,0)+_xlfn.XLOOKUP(W176,AB:AB,AC:AC,0)+_xlfn.XLOOKUP(X176,AB:AB,AC:AC,0)+_xlfn.XLOOKUP(Y176,AB:AB,AC:AC,0)+_xlfn.XLOOKUP(Z176,AB:AB,AC:AC,0)</f>
        <v>7.2360743782235097</v>
      </c>
      <c r="F176" s="46" t="str">
        <f>_xlfn.XLOOKUP(B176,'F3D 2025'!$B$3:$B$60,'F3D 2025'!$A$3:$A$60,"-")</f>
        <v>-</v>
      </c>
      <c r="G176" s="49" t="str">
        <f>_xlfn.XLOOKUP(B176,'F3D 2023'!$B$3:$B$60,'F3D 2023'!$A$3:$A$60,"-")</f>
        <v>-</v>
      </c>
      <c r="H176" s="49" t="str">
        <f>_xlfn.XLOOKUP(B176,'F3D 2022'!$B$3:$B$60,'F3D 2022'!$A$3:$A$60,"-")</f>
        <v>-</v>
      </c>
      <c r="I176" s="49" t="str">
        <f>_xlfn.XLOOKUP(B176,'F3D 2019'!$B$3:$B$60,'F3D 2019'!$A$3:$A$60,"-")</f>
        <v>-</v>
      </c>
      <c r="J176" s="49" t="str">
        <f>_xlfn.XLOOKUP(B176,'F3D 2017'!$B$3:$B$60,'F3D 2017'!$A$3:$A$60,"-")</f>
        <v>-</v>
      </c>
      <c r="K176" s="49">
        <f>_xlfn.XLOOKUP(B176,'F3D 2015'!$B$3:$B$60,'F3D 2015'!$A$3:$A$60,"-")</f>
        <v>49</v>
      </c>
      <c r="L176" s="49">
        <f>_xlfn.XLOOKUP(B176,'F3D 2013'!$B$3:$B$60,'F3D 2013'!$A$3:$A$60,"-")</f>
        <v>32</v>
      </c>
      <c r="M176" s="49" t="str">
        <f>_xlfn.XLOOKUP(B176,'F3D 2011'!$B$3:$B$60,'F3D 2011'!$A$3:$A$60,"-")</f>
        <v>-</v>
      </c>
      <c r="N176" s="49">
        <f>_xlfn.XLOOKUP(B176,'F3D 2009'!$B$3:$B$60,'F3D 2009'!$A$3:$A$60,"-")</f>
        <v>35</v>
      </c>
      <c r="O176" s="49" t="str">
        <f>_xlfn.XLOOKUP(B176,'F3D 2007'!$B$3:$B$60,'F3D 2007'!$A$3:$A$60,"-")</f>
        <v>-</v>
      </c>
      <c r="P176" s="49">
        <f>_xlfn.XLOOKUP(B176,'F3D 2005'!$B$3:$B$60,'F3D 2005'!$A$3:$A$60,"-")</f>
        <v>32</v>
      </c>
      <c r="Q176" s="49" t="str">
        <f>_xlfn.XLOOKUP(B176,'F3D 2003'!$B$3:$B$60,'F3D 2003'!$A$3:$A$60,"-")</f>
        <v>-</v>
      </c>
      <c r="R176" s="49" t="str">
        <f>_xlfn.XLOOKUP(B176,'F3D 2001'!$B$3:$B$60,'F3D 2001'!$A$3:$A$60,"-")</f>
        <v>-</v>
      </c>
      <c r="S176" s="49" t="str">
        <f>_xlfn.XLOOKUP(B176,'F3D 1999'!$B$3:$B$60,'F3D 1999'!$A$3:$A$60,"-")</f>
        <v>-</v>
      </c>
      <c r="T176" s="49" t="str">
        <f>_xlfn.XLOOKUP(B176,'F3D 1997'!$B$3:$B$56,'F3D 1997'!$A$3:$A$56,"-")</f>
        <v>-</v>
      </c>
      <c r="U176" s="49" t="str">
        <f>_xlfn.XLOOKUP(B176,'F3D 1995'!$B$3:$B$60,'F3D 1995'!$A$3:$A$60,"-")</f>
        <v>-</v>
      </c>
      <c r="V176" s="49" t="str">
        <f>_xlfn.XLOOKUP(B176,'F3D 1993'!$B$3:$B$60,'F3D 1993'!$A$3:$A$60,"-")</f>
        <v>-</v>
      </c>
      <c r="W176" s="49" t="str">
        <f>_xlfn.XLOOKUP(B176,'F3D 1991'!$B$3:$B$60,'F3D 1991'!$A$3:$A$60,"-")</f>
        <v>-</v>
      </c>
      <c r="X176" s="49" t="str">
        <f>_xlfn.XLOOKUP(B176,'F3D 1989'!$B$3:$B$60,'F3D 1989'!$A$3:$A$60,"-")</f>
        <v>-</v>
      </c>
      <c r="Y176" s="49" t="str">
        <f>_xlfn.XLOOKUP(B176,'F3D 1987'!$B$3:$B$60,'F3D 1987'!$A$3:$A$60,"-")</f>
        <v>-</v>
      </c>
      <c r="Z176" s="50" t="str">
        <f>_xlfn.XLOOKUP(B176,'F3D 1985'!$B$3:$B$60,'F3D 1985'!$A$3:$A$60,"-")</f>
        <v>-</v>
      </c>
    </row>
    <row r="177" spans="1:26" x14ac:dyDescent="0.3">
      <c r="A177" s="40">
        <f>A176+1</f>
        <v>175</v>
      </c>
      <c r="B177" s="41" t="s">
        <v>241</v>
      </c>
      <c r="C177" s="42" t="s">
        <v>402</v>
      </c>
      <c r="D177" s="85">
        <f>MIN(_xlfn.XLOOKUP(B177,'F3D 2025'!B:B,'F3D 2025'!E:E,200),_xlfn.XLOOKUP(B177,'F3D 2023'!B:B,'F3D 2023'!E:E,200),_xlfn.XLOOKUP(B177,'F3D 2022'!B:B,'F3D 2022'!E:E,200),_xlfn.XLOOKUP(B177,'F3D 2019'!B:B,'F3D 2019'!E:E,200),_xlfn.XLOOKUP(B177,'F3D 2017'!B:B,'F3D 2017'!E:E,200),_xlfn.XLOOKUP(B177,'F3D 2015'!B:B,'F3D 2015'!E:E,200),_xlfn.XLOOKUP(B177,'F3D 2013'!B:B,'F3D 2013'!E:E,200),_xlfn.XLOOKUP(B177,'F3D 2011'!B:B,'F3D 2011'!E:E,200),_xlfn.XLOOKUP(B177,'F3D 2009'!B:B,'F3D 2009'!E:E,200),_xlfn.XLOOKUP(B177,'F3D 2007'!B:B,'F3D 2007'!E:E,200),_xlfn.XLOOKUP(B177,'F3D 2005'!B:B,'F3D 2005'!E:E,200),_xlfn.XLOOKUP(B177,'F3D 2003'!B:B,'F3D 2003'!E:E,200),_xlfn.XLOOKUP(B177,'F3D 2001'!B:B,'F3D 2001'!E:E,200),_xlfn.XLOOKUP(B177,'F3D 1999'!B:B,'F3D 1999'!E:E,200),_xlfn.XLOOKUP(B177,'F3D 1997'!B:B,'F3D 1997'!E:E,200),_xlfn.XLOOKUP(B177,'F3D 1995'!B:B,'F3D 1995'!E:E,200),_xlfn.XLOOKUP(B177,'F3D 1993'!B:B,'F3D 1993'!E:E,200),_xlfn.XLOOKUP(B177,'F3D 1991'!B:B,'F3D 1991'!E:E,200),_xlfn.XLOOKUP(B177,'F3D 1989'!B:B,'F3D 1989'!E:E,200),_xlfn.XLOOKUP(B177,'F3D 1987'!B:B,'F3D 1987'!E:E,200),_xlfn.XLOOKUP(B177,'F3D 1985'!B:B,'F3D 1985'!E:E,200))</f>
        <v>78.7</v>
      </c>
      <c r="E177" s="82">
        <f>_xlfn.XLOOKUP(F177,AB:AB,AC:AC,0)+_xlfn.XLOOKUP(G177,AB:AB,AC:AC,0)+_xlfn.XLOOKUP(H177,AB:AB,AC:AC,0)+_xlfn.XLOOKUP(I177,AB:AB,AC:AC,0)+_xlfn.XLOOKUP(J177,AB:AB,AC:AC,0)+_xlfn.XLOOKUP(K177,AB:AB,AC:AC,0)+_xlfn.XLOOKUP(L177,AB:AB,AC:AC,0)+_xlfn.XLOOKUP(M177,AB:AB,AC:AC,0)+_xlfn.XLOOKUP(N177,AB:AB,AC:AC,0)+_xlfn.XLOOKUP(O177,AB:AB,AC:AC,0)+_xlfn.XLOOKUP(P177,AB:AB,AC:AC,0)+_xlfn.XLOOKUP(Q177,AB:AB,AC:AC,0)+_xlfn.XLOOKUP(R177,AB:AB,AC:AC,0)+_xlfn.XLOOKUP(S177,AB:AB,AC:AC,0)+_xlfn.XLOOKUP(T177,AB:AB,AC:AC,0)+_xlfn.XLOOKUP(U177,AB:AB,AC:AC,0)+_xlfn.XLOOKUP(V177,AB:AB,AC:AC,0)+_xlfn.XLOOKUP(W177,AB:AB,AC:AC,0)+_xlfn.XLOOKUP(X177,AB:AB,AC:AC,0)+_xlfn.XLOOKUP(Y177,AB:AB,AC:AC,0)+_xlfn.XLOOKUP(Z177,AB:AB,AC:AC,0)</f>
        <v>7.1546064044218483</v>
      </c>
      <c r="F177" s="46" t="str">
        <f>_xlfn.XLOOKUP(B177,'F3D 2025'!$B$3:$B$60,'F3D 2025'!$A$3:$A$60,"-")</f>
        <v>-</v>
      </c>
      <c r="G177" s="49" t="str">
        <f>_xlfn.XLOOKUP(B177,'F3D 2023'!$B$3:$B$60,'F3D 2023'!$A$3:$A$60,"-")</f>
        <v>-</v>
      </c>
      <c r="H177" s="49" t="str">
        <f>_xlfn.XLOOKUP(B177,'F3D 2022'!$B$3:$B$60,'F3D 2022'!$A$3:$A$60,"-")</f>
        <v>-</v>
      </c>
      <c r="I177" s="49" t="str">
        <f>_xlfn.XLOOKUP(B177,'F3D 2019'!$B$3:$B$60,'F3D 2019'!$A$3:$A$60,"-")</f>
        <v>-</v>
      </c>
      <c r="J177" s="49" t="str">
        <f>_xlfn.XLOOKUP(B177,'F3D 2017'!$B$3:$B$60,'F3D 2017'!$A$3:$A$60,"-")</f>
        <v>-</v>
      </c>
      <c r="K177" s="49" t="str">
        <f>_xlfn.XLOOKUP(B177,'F3D 2015'!$B$3:$B$60,'F3D 2015'!$A$3:$A$60,"-")</f>
        <v>-</v>
      </c>
      <c r="L177" s="49" t="str">
        <f>_xlfn.XLOOKUP(B177,'F3D 2013'!$B$3:$B$60,'F3D 2013'!$A$3:$A$60,"-")</f>
        <v>-</v>
      </c>
      <c r="M177" s="49" t="str">
        <f>_xlfn.XLOOKUP(B177,'F3D 2011'!$B$3:$B$60,'F3D 2011'!$A$3:$A$60,"-")</f>
        <v>-</v>
      </c>
      <c r="N177" s="49" t="str">
        <f>_xlfn.XLOOKUP(B177,'F3D 2009'!$B$3:$B$60,'F3D 2009'!$A$3:$A$60,"-")</f>
        <v>-</v>
      </c>
      <c r="O177" s="49" t="str">
        <f>_xlfn.XLOOKUP(B177,'F3D 2007'!$B$3:$B$60,'F3D 2007'!$A$3:$A$60,"-")</f>
        <v>-</v>
      </c>
      <c r="P177" s="49" t="str">
        <f>_xlfn.XLOOKUP(B177,'F3D 2005'!$B$3:$B$60,'F3D 2005'!$A$3:$A$60,"-")</f>
        <v>-</v>
      </c>
      <c r="Q177" s="49">
        <f>_xlfn.XLOOKUP(B177,'F3D 2003'!$B$3:$B$60,'F3D 2003'!$A$3:$A$60,"-")</f>
        <v>30</v>
      </c>
      <c r="R177" s="49" t="str">
        <f>_xlfn.XLOOKUP(B177,'F3D 2001'!$B$3:$B$60,'F3D 2001'!$A$3:$A$60,"-")</f>
        <v>-</v>
      </c>
      <c r="S177" s="49" t="str">
        <f>_xlfn.XLOOKUP(B177,'F3D 1999'!$B$3:$B$60,'F3D 1999'!$A$3:$A$60,"-")</f>
        <v>-</v>
      </c>
      <c r="T177" s="49" t="str">
        <f>_xlfn.XLOOKUP(B177,'F3D 1997'!$B$3:$B$56,'F3D 1997'!$A$3:$A$56,"-")</f>
        <v>-</v>
      </c>
      <c r="U177" s="49" t="str">
        <f>_xlfn.XLOOKUP(B177,'F3D 1995'!$B$3:$B$60,'F3D 1995'!$A$3:$A$60,"-")</f>
        <v>-</v>
      </c>
      <c r="V177" s="49">
        <f>_xlfn.XLOOKUP(B177,'F3D 1993'!$B$3:$B$60,'F3D 1993'!$A$3:$A$60,"-")</f>
        <v>35</v>
      </c>
      <c r="W177" s="49" t="str">
        <f>_xlfn.XLOOKUP(B177,'F3D 1991'!$B$3:$B$60,'F3D 1991'!$A$3:$A$60,"-")</f>
        <v>-</v>
      </c>
      <c r="X177" s="49">
        <f>_xlfn.XLOOKUP(B177,'F3D 1989'!$B$3:$B$60,'F3D 1989'!$A$3:$A$60,"-")</f>
        <v>29</v>
      </c>
      <c r="Y177" s="49" t="str">
        <f>_xlfn.XLOOKUP(B177,'F3D 1987'!$B$3:$B$60,'F3D 1987'!$A$3:$A$60,"-")</f>
        <v>-</v>
      </c>
      <c r="Z177" s="50" t="str">
        <f>_xlfn.XLOOKUP(B177,'F3D 1985'!$B$3:$B$60,'F3D 1985'!$A$3:$A$60,"-")</f>
        <v>-</v>
      </c>
    </row>
    <row r="178" spans="1:26" x14ac:dyDescent="0.3">
      <c r="A178" s="40">
        <f>A177+1</f>
        <v>176</v>
      </c>
      <c r="B178" s="41" t="s">
        <v>167</v>
      </c>
      <c r="C178" s="42" t="s">
        <v>10</v>
      </c>
      <c r="D178" s="85">
        <f>MIN(_xlfn.XLOOKUP(B178,'F3D 2025'!B:B,'F3D 2025'!E:E,200),_xlfn.XLOOKUP(B178,'F3D 2023'!B:B,'F3D 2023'!E:E,200),_xlfn.XLOOKUP(B178,'F3D 2022'!B:B,'F3D 2022'!E:E,200),_xlfn.XLOOKUP(B178,'F3D 2019'!B:B,'F3D 2019'!E:E,200),_xlfn.XLOOKUP(B178,'F3D 2017'!B:B,'F3D 2017'!E:E,200),_xlfn.XLOOKUP(B178,'F3D 2015'!B:B,'F3D 2015'!E:E,200),_xlfn.XLOOKUP(B178,'F3D 2013'!B:B,'F3D 2013'!E:E,200),_xlfn.XLOOKUP(B178,'F3D 2011'!B:B,'F3D 2011'!E:E,200),_xlfn.XLOOKUP(B178,'F3D 2009'!B:B,'F3D 2009'!E:E,200),_xlfn.XLOOKUP(B178,'F3D 2007'!B:B,'F3D 2007'!E:E,200),_xlfn.XLOOKUP(B178,'F3D 2005'!B:B,'F3D 2005'!E:E,200),_xlfn.XLOOKUP(B178,'F3D 2003'!B:B,'F3D 2003'!E:E,200),_xlfn.XLOOKUP(B178,'F3D 2001'!B:B,'F3D 2001'!E:E,200),_xlfn.XLOOKUP(B178,'F3D 1999'!B:B,'F3D 1999'!E:E,200),_xlfn.XLOOKUP(B178,'F3D 1997'!B:B,'F3D 1997'!E:E,200),_xlfn.XLOOKUP(B178,'F3D 1995'!B:B,'F3D 1995'!E:E,200),_xlfn.XLOOKUP(B178,'F3D 1993'!B:B,'F3D 1993'!E:E,200),_xlfn.XLOOKUP(B178,'F3D 1991'!B:B,'F3D 1991'!E:E,200),_xlfn.XLOOKUP(B178,'F3D 1989'!B:B,'F3D 1989'!E:E,200),_xlfn.XLOOKUP(B178,'F3D 1987'!B:B,'F3D 1987'!E:E,200),_xlfn.XLOOKUP(B178,'F3D 1985'!B:B,'F3D 1985'!E:E,200))</f>
        <v>62.47</v>
      </c>
      <c r="E178" s="82">
        <f>_xlfn.XLOOKUP(F178,AB:AB,AC:AC,0)+_xlfn.XLOOKUP(G178,AB:AB,AC:AC,0)+_xlfn.XLOOKUP(H178,AB:AB,AC:AC,0)+_xlfn.XLOOKUP(I178,AB:AB,AC:AC,0)+_xlfn.XLOOKUP(J178,AB:AB,AC:AC,0)+_xlfn.XLOOKUP(K178,AB:AB,AC:AC,0)+_xlfn.XLOOKUP(L178,AB:AB,AC:AC,0)+_xlfn.XLOOKUP(M178,AB:AB,AC:AC,0)+_xlfn.XLOOKUP(N178,AB:AB,AC:AC,0)+_xlfn.XLOOKUP(O178,AB:AB,AC:AC,0)+_xlfn.XLOOKUP(P178,AB:AB,AC:AC,0)+_xlfn.XLOOKUP(Q178,AB:AB,AC:AC,0)+_xlfn.XLOOKUP(R178,AB:AB,AC:AC,0)+_xlfn.XLOOKUP(S178,AB:AB,AC:AC,0)+_xlfn.XLOOKUP(T178,AB:AB,AC:AC,0)+_xlfn.XLOOKUP(U178,AB:AB,AC:AC,0)+_xlfn.XLOOKUP(V178,AB:AB,AC:AC,0)+_xlfn.XLOOKUP(W178,AB:AB,AC:AC,0)+_xlfn.XLOOKUP(X178,AB:AB,AC:AC,0)+_xlfn.XLOOKUP(Y178,AB:AB,AC:AC,0)+_xlfn.XLOOKUP(Z178,AB:AB,AC:AC,0)</f>
        <v>7.066586171928412</v>
      </c>
      <c r="F178" s="46" t="str">
        <f>_xlfn.XLOOKUP(B178,'F3D 2025'!$B$3:$B$60,'F3D 2025'!$A$3:$A$60,"-")</f>
        <v>-</v>
      </c>
      <c r="G178" s="49" t="str">
        <f>_xlfn.XLOOKUP(B178,'F3D 2023'!$B$3:$B$60,'F3D 2023'!$A$3:$A$60,"-")</f>
        <v>-</v>
      </c>
      <c r="H178" s="49" t="str">
        <f>_xlfn.XLOOKUP(B178,'F3D 2022'!$B$3:$B$60,'F3D 2022'!$A$3:$A$60,"-")</f>
        <v>-</v>
      </c>
      <c r="I178" s="49" t="str">
        <f>_xlfn.XLOOKUP(B178,'F3D 2019'!$B$3:$B$60,'F3D 2019'!$A$3:$A$60,"-")</f>
        <v>-</v>
      </c>
      <c r="J178" s="49" t="str">
        <f>_xlfn.XLOOKUP(B178,'F3D 2017'!$B$3:$B$60,'F3D 2017'!$A$3:$A$60,"-")</f>
        <v>-</v>
      </c>
      <c r="K178" s="49">
        <f>_xlfn.XLOOKUP(B178,'F3D 2015'!$B$3:$B$60,'F3D 2015'!$A$3:$A$60,"-")</f>
        <v>31</v>
      </c>
      <c r="L178" s="49" t="str">
        <f>_xlfn.XLOOKUP(B178,'F3D 2013'!$B$3:$B$60,'F3D 2013'!$A$3:$A$60,"-")</f>
        <v>-</v>
      </c>
      <c r="M178" s="49">
        <f>_xlfn.XLOOKUP(B178,'F3D 2011'!$B$3:$B$60,'F3D 2011'!$A$3:$A$60,"-")</f>
        <v>24</v>
      </c>
      <c r="N178" s="49" t="str">
        <f>_xlfn.XLOOKUP(B178,'F3D 2009'!$B$3:$B$60,'F3D 2009'!$A$3:$A$60,"-")</f>
        <v>-</v>
      </c>
      <c r="O178" s="49" t="str">
        <f>_xlfn.XLOOKUP(B178,'F3D 2007'!$B$3:$B$60,'F3D 2007'!$A$3:$A$60,"-")</f>
        <v>-</v>
      </c>
      <c r="P178" s="49" t="str">
        <f>_xlfn.XLOOKUP(B178,'F3D 2005'!$B$3:$B$60,'F3D 2005'!$A$3:$A$60,"-")</f>
        <v>-</v>
      </c>
      <c r="Q178" s="49" t="str">
        <f>_xlfn.XLOOKUP(B178,'F3D 2003'!$B$3:$B$60,'F3D 2003'!$A$3:$A$60,"-")</f>
        <v>-</v>
      </c>
      <c r="R178" s="49" t="str">
        <f>_xlfn.XLOOKUP(B178,'F3D 2001'!$B$3:$B$60,'F3D 2001'!$A$3:$A$60,"-")</f>
        <v>-</v>
      </c>
      <c r="S178" s="49" t="str">
        <f>_xlfn.XLOOKUP(B178,'F3D 1999'!$B$3:$B$60,'F3D 1999'!$A$3:$A$60,"-")</f>
        <v>-</v>
      </c>
      <c r="T178" s="49" t="str">
        <f>_xlfn.XLOOKUP(B178,'F3D 1997'!$B$3:$B$56,'F3D 1997'!$A$3:$A$56,"-")</f>
        <v>-</v>
      </c>
      <c r="U178" s="49" t="str">
        <f>_xlfn.XLOOKUP(B178,'F3D 1995'!$B$3:$B$60,'F3D 1995'!$A$3:$A$60,"-")</f>
        <v>-</v>
      </c>
      <c r="V178" s="49" t="str">
        <f>_xlfn.XLOOKUP(B178,'F3D 1993'!$B$3:$B$60,'F3D 1993'!$A$3:$A$60,"-")</f>
        <v>-</v>
      </c>
      <c r="W178" s="49" t="str">
        <f>_xlfn.XLOOKUP(B178,'F3D 1991'!$B$3:$B$60,'F3D 1991'!$A$3:$A$60,"-")</f>
        <v>-</v>
      </c>
      <c r="X178" s="49" t="str">
        <f>_xlfn.XLOOKUP(B178,'F3D 1989'!$B$3:$B$60,'F3D 1989'!$A$3:$A$60,"-")</f>
        <v>-</v>
      </c>
      <c r="Y178" s="49" t="str">
        <f>_xlfn.XLOOKUP(B178,'F3D 1987'!$B$3:$B$60,'F3D 1987'!$A$3:$A$60,"-")</f>
        <v>-</v>
      </c>
      <c r="Z178" s="50" t="str">
        <f>_xlfn.XLOOKUP(B178,'F3D 1985'!$B$3:$B$60,'F3D 1985'!$A$3:$A$60,"-")</f>
        <v>-</v>
      </c>
    </row>
    <row r="179" spans="1:26" x14ac:dyDescent="0.3">
      <c r="A179" s="40">
        <f>A178+1</f>
        <v>177</v>
      </c>
      <c r="B179" s="41" t="s">
        <v>87</v>
      </c>
      <c r="C179" s="42" t="s">
        <v>86</v>
      </c>
      <c r="D179" s="85">
        <f>MIN(_xlfn.XLOOKUP(B179,'F3D 2025'!B:B,'F3D 2025'!E:E,200),_xlfn.XLOOKUP(B179,'F3D 2023'!B:B,'F3D 2023'!E:E,200),_xlfn.XLOOKUP(B179,'F3D 2022'!B:B,'F3D 2022'!E:E,200),_xlfn.XLOOKUP(B179,'F3D 2019'!B:B,'F3D 2019'!E:E,200),_xlfn.XLOOKUP(B179,'F3D 2017'!B:B,'F3D 2017'!E:E,200),_xlfn.XLOOKUP(B179,'F3D 2015'!B:B,'F3D 2015'!E:E,200),_xlfn.XLOOKUP(B179,'F3D 2013'!B:B,'F3D 2013'!E:E,200),_xlfn.XLOOKUP(B179,'F3D 2011'!B:B,'F3D 2011'!E:E,200),_xlfn.XLOOKUP(B179,'F3D 2009'!B:B,'F3D 2009'!E:E,200),_xlfn.XLOOKUP(B179,'F3D 2007'!B:B,'F3D 2007'!E:E,200),_xlfn.XLOOKUP(B179,'F3D 2005'!B:B,'F3D 2005'!E:E,200),_xlfn.XLOOKUP(B179,'F3D 2003'!B:B,'F3D 2003'!E:E,200),_xlfn.XLOOKUP(B179,'F3D 2001'!B:B,'F3D 2001'!E:E,200),_xlfn.XLOOKUP(B179,'F3D 1999'!B:B,'F3D 1999'!E:E,200),_xlfn.XLOOKUP(B179,'F3D 1997'!B:B,'F3D 1997'!E:E,200),_xlfn.XLOOKUP(B179,'F3D 1995'!B:B,'F3D 1995'!E:E,200),_xlfn.XLOOKUP(B179,'F3D 1993'!B:B,'F3D 1993'!E:E,200),_xlfn.XLOOKUP(B179,'F3D 1991'!B:B,'F3D 1991'!E:E,200),_xlfn.XLOOKUP(B179,'F3D 1989'!B:B,'F3D 1989'!E:E,200),_xlfn.XLOOKUP(B179,'F3D 1987'!B:B,'F3D 1987'!E:E,200),_xlfn.XLOOKUP(B179,'F3D 1985'!B:B,'F3D 1985'!E:E,200))</f>
        <v>59.44</v>
      </c>
      <c r="E179" s="82">
        <f>_xlfn.XLOOKUP(F179,AB:AB,AC:AC,0)+_xlfn.XLOOKUP(G179,AB:AB,AC:AC,0)+_xlfn.XLOOKUP(H179,AB:AB,AC:AC,0)+_xlfn.XLOOKUP(I179,AB:AB,AC:AC,0)+_xlfn.XLOOKUP(J179,AB:AB,AC:AC,0)+_xlfn.XLOOKUP(K179,AB:AB,AC:AC,0)+_xlfn.XLOOKUP(L179,AB:AB,AC:AC,0)+_xlfn.XLOOKUP(M179,AB:AB,AC:AC,0)+_xlfn.XLOOKUP(N179,AB:AB,AC:AC,0)+_xlfn.XLOOKUP(O179,AB:AB,AC:AC,0)+_xlfn.XLOOKUP(P179,AB:AB,AC:AC,0)+_xlfn.XLOOKUP(Q179,AB:AB,AC:AC,0)+_xlfn.XLOOKUP(R179,AB:AB,AC:AC,0)+_xlfn.XLOOKUP(S179,AB:AB,AC:AC,0)+_xlfn.XLOOKUP(T179,AB:AB,AC:AC,0)+_xlfn.XLOOKUP(U179,AB:AB,AC:AC,0)+_xlfn.XLOOKUP(V179,AB:AB,AC:AC,0)+_xlfn.XLOOKUP(W179,AB:AB,AC:AC,0)+_xlfn.XLOOKUP(X179,AB:AB,AC:AC,0)+_xlfn.XLOOKUP(Y179,AB:AB,AC:AC,0)+_xlfn.XLOOKUP(Z179,AB:AB,AC:AC,0)</f>
        <v>6.7827556832571716</v>
      </c>
      <c r="F179" s="46" t="str">
        <f>_xlfn.XLOOKUP(B179,'F3D 2025'!$B$3:$B$60,'F3D 2025'!$A$3:$A$60,"-")</f>
        <v>-</v>
      </c>
      <c r="G179" s="49">
        <f>_xlfn.XLOOKUP(B179,'F3D 2023'!$B$3:$B$60,'F3D 2023'!$A$3:$A$60,"-")</f>
        <v>30</v>
      </c>
      <c r="H179" s="49">
        <f>_xlfn.XLOOKUP(B179,'F3D 2022'!$B$3:$B$60,'F3D 2022'!$A$3:$A$60,"-")</f>
        <v>25</v>
      </c>
      <c r="I179" s="49" t="str">
        <f>_xlfn.XLOOKUP(B179,'F3D 2019'!$B$3:$B$60,'F3D 2019'!$A$3:$A$60,"-")</f>
        <v>-</v>
      </c>
      <c r="J179" s="49" t="str">
        <f>_xlfn.XLOOKUP(B179,'F3D 2017'!$B$3:$B$60,'F3D 2017'!$A$3:$A$60,"-")</f>
        <v>-</v>
      </c>
      <c r="K179" s="49" t="str">
        <f>_xlfn.XLOOKUP(B179,'F3D 2015'!$B$3:$B$60,'F3D 2015'!$A$3:$A$60,"-")</f>
        <v>-</v>
      </c>
      <c r="L179" s="49" t="str">
        <f>_xlfn.XLOOKUP(B179,'F3D 2013'!$B$3:$B$60,'F3D 2013'!$A$3:$A$60,"-")</f>
        <v>-</v>
      </c>
      <c r="M179" s="49" t="str">
        <f>_xlfn.XLOOKUP(B179,'F3D 2011'!$B$3:$B$60,'F3D 2011'!$A$3:$A$60,"-")</f>
        <v>-</v>
      </c>
      <c r="N179" s="49" t="str">
        <f>_xlfn.XLOOKUP(B179,'F3D 2009'!$B$3:$B$60,'F3D 2009'!$A$3:$A$60,"-")</f>
        <v>-</v>
      </c>
      <c r="O179" s="49" t="str">
        <f>_xlfn.XLOOKUP(B179,'F3D 2007'!$B$3:$B$60,'F3D 2007'!$A$3:$A$60,"-")</f>
        <v>-</v>
      </c>
      <c r="P179" s="49" t="str">
        <f>_xlfn.XLOOKUP(B179,'F3D 2005'!$B$3:$B$60,'F3D 2005'!$A$3:$A$60,"-")</f>
        <v>-</v>
      </c>
      <c r="Q179" s="49" t="str">
        <f>_xlfn.XLOOKUP(B179,'F3D 2003'!$B$3:$B$60,'F3D 2003'!$A$3:$A$60,"-")</f>
        <v>-</v>
      </c>
      <c r="R179" s="49" t="str">
        <f>_xlfn.XLOOKUP(B179,'F3D 2001'!$B$3:$B$60,'F3D 2001'!$A$3:$A$60,"-")</f>
        <v>-</v>
      </c>
      <c r="S179" s="49" t="str">
        <f>_xlfn.XLOOKUP(B179,'F3D 1999'!$B$3:$B$60,'F3D 1999'!$A$3:$A$60,"-")</f>
        <v>-</v>
      </c>
      <c r="T179" s="49" t="str">
        <f>_xlfn.XLOOKUP(B179,'F3D 1997'!$B$3:$B$56,'F3D 1997'!$A$3:$A$56,"-")</f>
        <v>-</v>
      </c>
      <c r="U179" s="49" t="str">
        <f>_xlfn.XLOOKUP(B179,'F3D 1995'!$B$3:$B$60,'F3D 1995'!$A$3:$A$60,"-")</f>
        <v>-</v>
      </c>
      <c r="V179" s="49" t="str">
        <f>_xlfn.XLOOKUP(B179,'F3D 1993'!$B$3:$B$60,'F3D 1993'!$A$3:$A$60,"-")</f>
        <v>-</v>
      </c>
      <c r="W179" s="49" t="str">
        <f>_xlfn.XLOOKUP(B179,'F3D 1991'!$B$3:$B$60,'F3D 1991'!$A$3:$A$60,"-")</f>
        <v>-</v>
      </c>
      <c r="X179" s="49" t="str">
        <f>_xlfn.XLOOKUP(B179,'F3D 1989'!$B$3:$B$60,'F3D 1989'!$A$3:$A$60,"-")</f>
        <v>-</v>
      </c>
      <c r="Y179" s="49" t="str">
        <f>_xlfn.XLOOKUP(B179,'F3D 1987'!$B$3:$B$60,'F3D 1987'!$A$3:$A$60,"-")</f>
        <v>-</v>
      </c>
      <c r="Z179" s="50" t="str">
        <f>_xlfn.XLOOKUP(B179,'F3D 1985'!$B$3:$B$60,'F3D 1985'!$A$3:$A$60,"-")</f>
        <v>-</v>
      </c>
    </row>
    <row r="180" spans="1:26" x14ac:dyDescent="0.3">
      <c r="A180" s="40">
        <f>A179+1</f>
        <v>178</v>
      </c>
      <c r="B180" s="41" t="s">
        <v>372</v>
      </c>
      <c r="C180" s="42" t="s">
        <v>10</v>
      </c>
      <c r="D180" s="85">
        <f>MIN(_xlfn.XLOOKUP(B180,'F3D 2025'!B:B,'F3D 2025'!E:E,200),_xlfn.XLOOKUP(B180,'F3D 2023'!B:B,'F3D 2023'!E:E,200),_xlfn.XLOOKUP(B180,'F3D 2022'!B:B,'F3D 2022'!E:E,200),_xlfn.XLOOKUP(B180,'F3D 2019'!B:B,'F3D 2019'!E:E,200),_xlfn.XLOOKUP(B180,'F3D 2017'!B:B,'F3D 2017'!E:E,200),_xlfn.XLOOKUP(B180,'F3D 2015'!B:B,'F3D 2015'!E:E,200),_xlfn.XLOOKUP(B180,'F3D 2013'!B:B,'F3D 2013'!E:E,200),_xlfn.XLOOKUP(B180,'F3D 2011'!B:B,'F3D 2011'!E:E,200),_xlfn.XLOOKUP(B180,'F3D 2009'!B:B,'F3D 2009'!E:E,200),_xlfn.XLOOKUP(B180,'F3D 2007'!B:B,'F3D 2007'!E:E,200),_xlfn.XLOOKUP(B180,'F3D 2005'!B:B,'F3D 2005'!E:E,200),_xlfn.XLOOKUP(B180,'F3D 2003'!B:B,'F3D 2003'!E:E,200),_xlfn.XLOOKUP(B180,'F3D 2001'!B:B,'F3D 2001'!E:E,200),_xlfn.XLOOKUP(B180,'F3D 1999'!B:B,'F3D 1999'!E:E,200),_xlfn.XLOOKUP(B180,'F3D 1997'!B:B,'F3D 1997'!E:E,200),_xlfn.XLOOKUP(B180,'F3D 1995'!B:B,'F3D 1995'!E:E,200),_xlfn.XLOOKUP(B180,'F3D 1993'!B:B,'F3D 1993'!E:E,200),_xlfn.XLOOKUP(B180,'F3D 1991'!B:B,'F3D 1991'!E:E,200),_xlfn.XLOOKUP(B180,'F3D 1989'!B:B,'F3D 1989'!E:E,200),_xlfn.XLOOKUP(B180,'F3D 1987'!B:B,'F3D 1987'!E:E,200),_xlfn.XLOOKUP(B180,'F3D 1985'!B:B,'F3D 1985'!E:E,200))</f>
        <v>81.5</v>
      </c>
      <c r="E180" s="82">
        <f>_xlfn.XLOOKUP(F180,AB:AB,AC:AC,0)+_xlfn.XLOOKUP(G180,AB:AB,AC:AC,0)+_xlfn.XLOOKUP(H180,AB:AB,AC:AC,0)+_xlfn.XLOOKUP(I180,AB:AB,AC:AC,0)+_xlfn.XLOOKUP(J180,AB:AB,AC:AC,0)+_xlfn.XLOOKUP(K180,AB:AB,AC:AC,0)+_xlfn.XLOOKUP(L180,AB:AB,AC:AC,0)+_xlfn.XLOOKUP(M180,AB:AB,AC:AC,0)+_xlfn.XLOOKUP(N180,AB:AB,AC:AC,0)+_xlfn.XLOOKUP(O180,AB:AB,AC:AC,0)+_xlfn.XLOOKUP(P180,AB:AB,AC:AC,0)+_xlfn.XLOOKUP(Q180,AB:AB,AC:AC,0)+_xlfn.XLOOKUP(R180,AB:AB,AC:AC,0)+_xlfn.XLOOKUP(S180,AB:AB,AC:AC,0)+_xlfn.XLOOKUP(T180,AB:AB,AC:AC,0)+_xlfn.XLOOKUP(U180,AB:AB,AC:AC,0)+_xlfn.XLOOKUP(V180,AB:AB,AC:AC,0)+_xlfn.XLOOKUP(W180,AB:AB,AC:AC,0)+_xlfn.XLOOKUP(X180,AB:AB,AC:AC,0)+_xlfn.XLOOKUP(Y180,AB:AB,AC:AC,0)+_xlfn.XLOOKUP(Z180,AB:AB,AC:AC,0)</f>
        <v>6.6858293074941173</v>
      </c>
      <c r="F180" s="46" t="str">
        <f>_xlfn.XLOOKUP(B180,'F3D 2025'!$B$3:$B$60,'F3D 2025'!$A$3:$A$60,"-")</f>
        <v>-</v>
      </c>
      <c r="G180" s="49" t="str">
        <f>_xlfn.XLOOKUP(B180,'F3D 2023'!$B$3:$B$60,'F3D 2023'!$A$3:$A$60,"-")</f>
        <v>-</v>
      </c>
      <c r="H180" s="49" t="str">
        <f>_xlfn.XLOOKUP(B180,'F3D 2022'!$B$3:$B$60,'F3D 2022'!$A$3:$A$60,"-")</f>
        <v>-</v>
      </c>
      <c r="I180" s="49" t="str">
        <f>_xlfn.XLOOKUP(B180,'F3D 2019'!$B$3:$B$60,'F3D 2019'!$A$3:$A$60,"-")</f>
        <v>-</v>
      </c>
      <c r="J180" s="49" t="str">
        <f>_xlfn.XLOOKUP(B180,'F3D 2017'!$B$3:$B$60,'F3D 2017'!$A$3:$A$60,"-")</f>
        <v>-</v>
      </c>
      <c r="K180" s="49" t="str">
        <f>_xlfn.XLOOKUP(B180,'F3D 2015'!$B$3:$B$60,'F3D 2015'!$A$3:$A$60,"-")</f>
        <v>-</v>
      </c>
      <c r="L180" s="49" t="str">
        <f>_xlfn.XLOOKUP(B180,'F3D 2013'!$B$3:$B$60,'F3D 2013'!$A$3:$A$60,"-")</f>
        <v>-</v>
      </c>
      <c r="M180" s="49" t="str">
        <f>_xlfn.XLOOKUP(B180,'F3D 2011'!$B$3:$B$60,'F3D 2011'!$A$3:$A$60,"-")</f>
        <v>-</v>
      </c>
      <c r="N180" s="49" t="str">
        <f>_xlfn.XLOOKUP(B180,'F3D 2009'!$B$3:$B$60,'F3D 2009'!$A$3:$A$60,"-")</f>
        <v>-</v>
      </c>
      <c r="O180" s="49" t="str">
        <f>_xlfn.XLOOKUP(B180,'F3D 2007'!$B$3:$B$60,'F3D 2007'!$A$3:$A$60,"-")</f>
        <v>-</v>
      </c>
      <c r="P180" s="49" t="str">
        <f>_xlfn.XLOOKUP(B180,'F3D 2005'!$B$3:$B$60,'F3D 2005'!$A$3:$A$60,"-")</f>
        <v>-</v>
      </c>
      <c r="Q180" s="49" t="str">
        <f>_xlfn.XLOOKUP(B180,'F3D 2003'!$B$3:$B$60,'F3D 2003'!$A$3:$A$60,"-")</f>
        <v>-</v>
      </c>
      <c r="R180" s="49" t="str">
        <f>_xlfn.XLOOKUP(B180,'F3D 2001'!$B$3:$B$60,'F3D 2001'!$A$3:$A$60,"-")</f>
        <v>-</v>
      </c>
      <c r="S180" s="49" t="str">
        <f>_xlfn.XLOOKUP(B180,'F3D 1999'!$B$3:$B$60,'F3D 1999'!$A$3:$A$60,"-")</f>
        <v>-</v>
      </c>
      <c r="T180" s="49" t="str">
        <f>_xlfn.XLOOKUP(B180,'F3D 1997'!$B$3:$B$56,'F3D 1997'!$A$3:$A$56,"-")</f>
        <v>-</v>
      </c>
      <c r="U180" s="49" t="str">
        <f>_xlfn.XLOOKUP(B180,'F3D 1995'!$B$3:$B$60,'F3D 1995'!$A$3:$A$60,"-")</f>
        <v>-</v>
      </c>
      <c r="V180" s="49" t="str">
        <f>_xlfn.XLOOKUP(B180,'F3D 1993'!$B$3:$B$60,'F3D 1993'!$A$3:$A$60,"-")</f>
        <v>-</v>
      </c>
      <c r="W180" s="49">
        <f>_xlfn.XLOOKUP(B180,'F3D 1991'!$B$3:$B$60,'F3D 1991'!$A$3:$A$60,"-")</f>
        <v>21</v>
      </c>
      <c r="X180" s="49" t="str">
        <f>_xlfn.XLOOKUP(B180,'F3D 1989'!$B$3:$B$60,'F3D 1989'!$A$3:$A$60,"-")</f>
        <v>-</v>
      </c>
      <c r="Y180" s="49" t="str">
        <f>_xlfn.XLOOKUP(B180,'F3D 1987'!$B$3:$B$60,'F3D 1987'!$A$3:$A$60,"-")</f>
        <v>-</v>
      </c>
      <c r="Z180" s="50" t="str">
        <f>_xlfn.XLOOKUP(B180,'F3D 1985'!$B$3:$B$60,'F3D 1985'!$A$3:$A$60,"-")</f>
        <v>-</v>
      </c>
    </row>
    <row r="181" spans="1:26" x14ac:dyDescent="0.3">
      <c r="A181" s="40">
        <f>A180+1</f>
        <v>179</v>
      </c>
      <c r="B181" s="41" t="s">
        <v>312</v>
      </c>
      <c r="C181" s="42" t="s">
        <v>6</v>
      </c>
      <c r="D181" s="85">
        <f>MIN(_xlfn.XLOOKUP(B181,'F3D 2025'!B:B,'F3D 2025'!E:E,200),_xlfn.XLOOKUP(B181,'F3D 2023'!B:B,'F3D 2023'!E:E,200),_xlfn.XLOOKUP(B181,'F3D 2022'!B:B,'F3D 2022'!E:E,200),_xlfn.XLOOKUP(B181,'F3D 2019'!B:B,'F3D 2019'!E:E,200),_xlfn.XLOOKUP(B181,'F3D 2017'!B:B,'F3D 2017'!E:E,200),_xlfn.XLOOKUP(B181,'F3D 2015'!B:B,'F3D 2015'!E:E,200),_xlfn.XLOOKUP(B181,'F3D 2013'!B:B,'F3D 2013'!E:E,200),_xlfn.XLOOKUP(B181,'F3D 2011'!B:B,'F3D 2011'!E:E,200),_xlfn.XLOOKUP(B181,'F3D 2009'!B:B,'F3D 2009'!E:E,200),_xlfn.XLOOKUP(B181,'F3D 2007'!B:B,'F3D 2007'!E:E,200),_xlfn.XLOOKUP(B181,'F3D 2005'!B:B,'F3D 2005'!E:E,200),_xlfn.XLOOKUP(B181,'F3D 2003'!B:B,'F3D 2003'!E:E,200),_xlfn.XLOOKUP(B181,'F3D 2001'!B:B,'F3D 2001'!E:E,200),_xlfn.XLOOKUP(B181,'F3D 1999'!B:B,'F3D 1999'!E:E,200),_xlfn.XLOOKUP(B181,'F3D 1997'!B:B,'F3D 1997'!E:E,200),_xlfn.XLOOKUP(B181,'F3D 1995'!B:B,'F3D 1995'!E:E,200),_xlfn.XLOOKUP(B181,'F3D 1993'!B:B,'F3D 1993'!E:E,200),_xlfn.XLOOKUP(B181,'F3D 1991'!B:B,'F3D 1991'!E:E,200),_xlfn.XLOOKUP(B181,'F3D 1989'!B:B,'F3D 1989'!E:E,200),_xlfn.XLOOKUP(B181,'F3D 1987'!B:B,'F3D 1987'!E:E,200),_xlfn.XLOOKUP(B181,'F3D 1985'!B:B,'F3D 1985'!E:E,200))</f>
        <v>66.91</v>
      </c>
      <c r="E181" s="82">
        <f>_xlfn.XLOOKUP(F181,AB:AB,AC:AC,0)+_xlfn.XLOOKUP(G181,AB:AB,AC:AC,0)+_xlfn.XLOOKUP(H181,AB:AB,AC:AC,0)+_xlfn.XLOOKUP(I181,AB:AB,AC:AC,0)+_xlfn.XLOOKUP(J181,AB:AB,AC:AC,0)+_xlfn.XLOOKUP(K181,AB:AB,AC:AC,0)+_xlfn.XLOOKUP(L181,AB:AB,AC:AC,0)+_xlfn.XLOOKUP(M181,AB:AB,AC:AC,0)+_xlfn.XLOOKUP(N181,AB:AB,AC:AC,0)+_xlfn.XLOOKUP(O181,AB:AB,AC:AC,0)+_xlfn.XLOOKUP(P181,AB:AB,AC:AC,0)+_xlfn.XLOOKUP(Q181,AB:AB,AC:AC,0)+_xlfn.XLOOKUP(R181,AB:AB,AC:AC,0)+_xlfn.XLOOKUP(S181,AB:AB,AC:AC,0)+_xlfn.XLOOKUP(T181,AB:AB,AC:AC,0)+_xlfn.XLOOKUP(U181,AB:AB,AC:AC,0)+_xlfn.XLOOKUP(V181,AB:AB,AC:AC,0)+_xlfn.XLOOKUP(W181,AB:AB,AC:AC,0)+_xlfn.XLOOKUP(X181,AB:AB,AC:AC,0)+_xlfn.XLOOKUP(Y181,AB:AB,AC:AC,0)+_xlfn.XLOOKUP(Z181,AB:AB,AC:AC,0)</f>
        <v>6.6858293074941173</v>
      </c>
      <c r="F181" s="46" t="str">
        <f>_xlfn.XLOOKUP(B181,'F3D 2025'!$B$3:$B$60,'F3D 2025'!$A$3:$A$60,"-")</f>
        <v>-</v>
      </c>
      <c r="G181" s="49" t="str">
        <f>_xlfn.XLOOKUP(B181,'F3D 2023'!$B$3:$B$60,'F3D 2023'!$A$3:$A$60,"-")</f>
        <v>-</v>
      </c>
      <c r="H181" s="49" t="str">
        <f>_xlfn.XLOOKUP(B181,'F3D 2022'!$B$3:$B$60,'F3D 2022'!$A$3:$A$60,"-")</f>
        <v>-</v>
      </c>
      <c r="I181" s="49" t="str">
        <f>_xlfn.XLOOKUP(B181,'F3D 2019'!$B$3:$B$60,'F3D 2019'!$A$3:$A$60,"-")</f>
        <v>-</v>
      </c>
      <c r="J181" s="49" t="str">
        <f>_xlfn.XLOOKUP(B181,'F3D 2017'!$B$3:$B$60,'F3D 2017'!$A$3:$A$60,"-")</f>
        <v>-</v>
      </c>
      <c r="K181" s="49" t="str">
        <f>_xlfn.XLOOKUP(B181,'F3D 2015'!$B$3:$B$60,'F3D 2015'!$A$3:$A$60,"-")</f>
        <v>-</v>
      </c>
      <c r="L181" s="49" t="str">
        <f>_xlfn.XLOOKUP(B181,'F3D 2013'!$B$3:$B$60,'F3D 2013'!$A$3:$A$60,"-")</f>
        <v>-</v>
      </c>
      <c r="M181" s="49" t="str">
        <f>_xlfn.XLOOKUP(B181,'F3D 2011'!$B$3:$B$60,'F3D 2011'!$A$3:$A$60,"-")</f>
        <v>-</v>
      </c>
      <c r="N181" s="49" t="str">
        <f>_xlfn.XLOOKUP(B181,'F3D 2009'!$B$3:$B$60,'F3D 2009'!$A$3:$A$60,"-")</f>
        <v>-</v>
      </c>
      <c r="O181" s="49" t="str">
        <f>_xlfn.XLOOKUP(B181,'F3D 2007'!$B$3:$B$60,'F3D 2007'!$A$3:$A$60,"-")</f>
        <v>-</v>
      </c>
      <c r="P181" s="49" t="str">
        <f>_xlfn.XLOOKUP(B181,'F3D 2005'!$B$3:$B$60,'F3D 2005'!$A$3:$A$60,"-")</f>
        <v>-</v>
      </c>
      <c r="Q181" s="49" t="str">
        <f>_xlfn.XLOOKUP(B181,'F3D 2003'!$B$3:$B$60,'F3D 2003'!$A$3:$A$60,"-")</f>
        <v>-</v>
      </c>
      <c r="R181" s="49" t="str">
        <f>_xlfn.XLOOKUP(B181,'F3D 2001'!$B$3:$B$60,'F3D 2001'!$A$3:$A$60,"-")</f>
        <v>-</v>
      </c>
      <c r="S181" s="49" t="str">
        <f>_xlfn.XLOOKUP(B181,'F3D 1999'!$B$3:$B$60,'F3D 1999'!$A$3:$A$60,"-")</f>
        <v>-</v>
      </c>
      <c r="T181" s="49">
        <f>_xlfn.XLOOKUP(B181,'F3D 1997'!$B$3:$B$56,'F3D 1997'!$A$3:$A$56,"-")</f>
        <v>21</v>
      </c>
      <c r="U181" s="49" t="str">
        <f>_xlfn.XLOOKUP(B181,'F3D 1995'!$B$3:$B$60,'F3D 1995'!$A$3:$A$60,"-")</f>
        <v>-</v>
      </c>
      <c r="V181" s="49" t="str">
        <f>_xlfn.XLOOKUP(B181,'F3D 1993'!$B$3:$B$60,'F3D 1993'!$A$3:$A$60,"-")</f>
        <v>-</v>
      </c>
      <c r="W181" s="49" t="str">
        <f>_xlfn.XLOOKUP(B181,'F3D 1991'!$B$3:$B$60,'F3D 1991'!$A$3:$A$60,"-")</f>
        <v>-</v>
      </c>
      <c r="X181" s="49" t="str">
        <f>_xlfn.XLOOKUP(B181,'F3D 1989'!$B$3:$B$60,'F3D 1989'!$A$3:$A$60,"-")</f>
        <v>-</v>
      </c>
      <c r="Y181" s="49" t="str">
        <f>_xlfn.XLOOKUP(B181,'F3D 1987'!$B$3:$B$60,'F3D 1987'!$A$3:$A$60,"-")</f>
        <v>-</v>
      </c>
      <c r="Z181" s="50" t="str">
        <f>_xlfn.XLOOKUP(B181,'F3D 1985'!$B$3:$B$60,'F3D 1985'!$A$3:$A$60,"-")</f>
        <v>-</v>
      </c>
    </row>
    <row r="182" spans="1:26" x14ac:dyDescent="0.3">
      <c r="A182" s="40">
        <f>A181+1</f>
        <v>180</v>
      </c>
      <c r="B182" s="41" t="s">
        <v>304</v>
      </c>
      <c r="C182" s="42" t="s">
        <v>145</v>
      </c>
      <c r="D182" s="85">
        <f>MIN(_xlfn.XLOOKUP(B182,'F3D 2025'!B:B,'F3D 2025'!E:E,200),_xlfn.XLOOKUP(B182,'F3D 2023'!B:B,'F3D 2023'!E:E,200),_xlfn.XLOOKUP(B182,'F3D 2022'!B:B,'F3D 2022'!E:E,200),_xlfn.XLOOKUP(B182,'F3D 2019'!B:B,'F3D 2019'!E:E,200),_xlfn.XLOOKUP(B182,'F3D 2017'!B:B,'F3D 2017'!E:E,200),_xlfn.XLOOKUP(B182,'F3D 2015'!B:B,'F3D 2015'!E:E,200),_xlfn.XLOOKUP(B182,'F3D 2013'!B:B,'F3D 2013'!E:E,200),_xlfn.XLOOKUP(B182,'F3D 2011'!B:B,'F3D 2011'!E:E,200),_xlfn.XLOOKUP(B182,'F3D 2009'!B:B,'F3D 2009'!E:E,200),_xlfn.XLOOKUP(B182,'F3D 2007'!B:B,'F3D 2007'!E:E,200),_xlfn.XLOOKUP(B182,'F3D 2005'!B:B,'F3D 2005'!E:E,200),_xlfn.XLOOKUP(B182,'F3D 2003'!B:B,'F3D 2003'!E:E,200),_xlfn.XLOOKUP(B182,'F3D 2001'!B:B,'F3D 2001'!E:E,200),_xlfn.XLOOKUP(B182,'F3D 1999'!B:B,'F3D 1999'!E:E,200),_xlfn.XLOOKUP(B182,'F3D 1997'!B:B,'F3D 1997'!E:E,200),_xlfn.XLOOKUP(B182,'F3D 1995'!B:B,'F3D 1995'!E:E,200),_xlfn.XLOOKUP(B182,'F3D 1993'!B:B,'F3D 1993'!E:E,200),_xlfn.XLOOKUP(B182,'F3D 1991'!B:B,'F3D 1991'!E:E,200),_xlfn.XLOOKUP(B182,'F3D 1989'!B:B,'F3D 1989'!E:E,200),_xlfn.XLOOKUP(B182,'F3D 1987'!B:B,'F3D 1987'!E:E,200),_xlfn.XLOOKUP(B182,'F3D 1985'!B:B,'F3D 1985'!E:E,200))</f>
        <v>66.09</v>
      </c>
      <c r="E182" s="82">
        <f>_xlfn.XLOOKUP(F182,AB:AB,AC:AC,0)+_xlfn.XLOOKUP(G182,AB:AB,AC:AC,0)+_xlfn.XLOOKUP(H182,AB:AB,AC:AC,0)+_xlfn.XLOOKUP(I182,AB:AB,AC:AC,0)+_xlfn.XLOOKUP(J182,AB:AB,AC:AC,0)+_xlfn.XLOOKUP(K182,AB:AB,AC:AC,0)+_xlfn.XLOOKUP(L182,AB:AB,AC:AC,0)+_xlfn.XLOOKUP(M182,AB:AB,AC:AC,0)+_xlfn.XLOOKUP(N182,AB:AB,AC:AC,0)+_xlfn.XLOOKUP(O182,AB:AB,AC:AC,0)+_xlfn.XLOOKUP(P182,AB:AB,AC:AC,0)+_xlfn.XLOOKUP(Q182,AB:AB,AC:AC,0)+_xlfn.XLOOKUP(R182,AB:AB,AC:AC,0)+_xlfn.XLOOKUP(S182,AB:AB,AC:AC,0)+_xlfn.XLOOKUP(T182,AB:AB,AC:AC,0)+_xlfn.XLOOKUP(U182,AB:AB,AC:AC,0)+_xlfn.XLOOKUP(V182,AB:AB,AC:AC,0)+_xlfn.XLOOKUP(W182,AB:AB,AC:AC,0)+_xlfn.XLOOKUP(X182,AB:AB,AC:AC,0)+_xlfn.XLOOKUP(Y182,AB:AB,AC:AC,0)+_xlfn.XLOOKUP(Z182,AB:AB,AC:AC,0)</f>
        <v>6.6858293074941173</v>
      </c>
      <c r="F182" s="46" t="str">
        <f>_xlfn.XLOOKUP(B182,'F3D 2025'!$B$3:$B$60,'F3D 2025'!$A$3:$A$60,"-")</f>
        <v>-</v>
      </c>
      <c r="G182" s="49" t="str">
        <f>_xlfn.XLOOKUP(B182,'F3D 2023'!$B$3:$B$60,'F3D 2023'!$A$3:$A$60,"-")</f>
        <v>-</v>
      </c>
      <c r="H182" s="49" t="str">
        <f>_xlfn.XLOOKUP(B182,'F3D 2022'!$B$3:$B$60,'F3D 2022'!$A$3:$A$60,"-")</f>
        <v>-</v>
      </c>
      <c r="I182" s="49" t="str">
        <f>_xlfn.XLOOKUP(B182,'F3D 2019'!$B$3:$B$60,'F3D 2019'!$A$3:$A$60,"-")</f>
        <v>-</v>
      </c>
      <c r="J182" s="49" t="str">
        <f>_xlfn.XLOOKUP(B182,'F3D 2017'!$B$3:$B$60,'F3D 2017'!$A$3:$A$60,"-")</f>
        <v>-</v>
      </c>
      <c r="K182" s="49" t="str">
        <f>_xlfn.XLOOKUP(B182,'F3D 2015'!$B$3:$B$60,'F3D 2015'!$A$3:$A$60,"-")</f>
        <v>-</v>
      </c>
      <c r="L182" s="49" t="str">
        <f>_xlfn.XLOOKUP(B182,'F3D 2013'!$B$3:$B$60,'F3D 2013'!$A$3:$A$60,"-")</f>
        <v>-</v>
      </c>
      <c r="M182" s="49" t="str">
        <f>_xlfn.XLOOKUP(B182,'F3D 2011'!$B$3:$B$60,'F3D 2011'!$A$3:$A$60,"-")</f>
        <v>-</v>
      </c>
      <c r="N182" s="49" t="str">
        <f>_xlfn.XLOOKUP(B182,'F3D 2009'!$B$3:$B$60,'F3D 2009'!$A$3:$A$60,"-")</f>
        <v>-</v>
      </c>
      <c r="O182" s="49" t="str">
        <f>_xlfn.XLOOKUP(B182,'F3D 2007'!$B$3:$B$60,'F3D 2007'!$A$3:$A$60,"-")</f>
        <v>-</v>
      </c>
      <c r="P182" s="49" t="str">
        <f>_xlfn.XLOOKUP(B182,'F3D 2005'!$B$3:$B$60,'F3D 2005'!$A$3:$A$60,"-")</f>
        <v>-</v>
      </c>
      <c r="Q182" s="49" t="str">
        <f>_xlfn.XLOOKUP(B182,'F3D 2003'!$B$3:$B$60,'F3D 2003'!$A$3:$A$60,"-")</f>
        <v>-</v>
      </c>
      <c r="R182" s="49">
        <f>_xlfn.XLOOKUP(B182,'F3D 2001'!$B$3:$B$60,'F3D 2001'!$A$3:$A$60,"-")</f>
        <v>21</v>
      </c>
      <c r="S182" s="49" t="str">
        <f>_xlfn.XLOOKUP(B182,'F3D 1999'!$B$3:$B$60,'F3D 1999'!$A$3:$A$60,"-")</f>
        <v>-</v>
      </c>
      <c r="T182" s="49" t="str">
        <f>_xlfn.XLOOKUP(B182,'F3D 1997'!$B$3:$B$56,'F3D 1997'!$A$3:$A$56,"-")</f>
        <v>-</v>
      </c>
      <c r="U182" s="49" t="str">
        <f>_xlfn.XLOOKUP(B182,'F3D 1995'!$B$3:$B$60,'F3D 1995'!$A$3:$A$60,"-")</f>
        <v>-</v>
      </c>
      <c r="V182" s="49" t="str">
        <f>_xlfn.XLOOKUP(B182,'F3D 1993'!$B$3:$B$60,'F3D 1993'!$A$3:$A$60,"-")</f>
        <v>-</v>
      </c>
      <c r="W182" s="49" t="str">
        <f>_xlfn.XLOOKUP(B182,'F3D 1991'!$B$3:$B$60,'F3D 1991'!$A$3:$A$60,"-")</f>
        <v>-</v>
      </c>
      <c r="X182" s="49" t="str">
        <f>_xlfn.XLOOKUP(B182,'F3D 1989'!$B$3:$B$60,'F3D 1989'!$A$3:$A$60,"-")</f>
        <v>-</v>
      </c>
      <c r="Y182" s="49" t="str">
        <f>_xlfn.XLOOKUP(B182,'F3D 1987'!$B$3:$B$60,'F3D 1987'!$A$3:$A$60,"-")</f>
        <v>-</v>
      </c>
      <c r="Z182" s="50" t="str">
        <f>_xlfn.XLOOKUP(B182,'F3D 1985'!$B$3:$B$60,'F3D 1985'!$A$3:$A$60,"-")</f>
        <v>-</v>
      </c>
    </row>
    <row r="183" spans="1:26" x14ac:dyDescent="0.3">
      <c r="A183" s="40">
        <f>A182+1</f>
        <v>181</v>
      </c>
      <c r="B183" s="41" t="s">
        <v>286</v>
      </c>
      <c r="C183" s="42" t="s">
        <v>11</v>
      </c>
      <c r="D183" s="85">
        <f>MIN(_xlfn.XLOOKUP(B183,'F3D 2025'!B:B,'F3D 2025'!E:E,200),_xlfn.XLOOKUP(B183,'F3D 2023'!B:B,'F3D 2023'!E:E,200),_xlfn.XLOOKUP(B183,'F3D 2022'!B:B,'F3D 2022'!E:E,200),_xlfn.XLOOKUP(B183,'F3D 2019'!B:B,'F3D 2019'!E:E,200),_xlfn.XLOOKUP(B183,'F3D 2017'!B:B,'F3D 2017'!E:E,200),_xlfn.XLOOKUP(B183,'F3D 2015'!B:B,'F3D 2015'!E:E,200),_xlfn.XLOOKUP(B183,'F3D 2013'!B:B,'F3D 2013'!E:E,200),_xlfn.XLOOKUP(B183,'F3D 2011'!B:B,'F3D 2011'!E:E,200),_xlfn.XLOOKUP(B183,'F3D 2009'!B:B,'F3D 2009'!E:E,200),_xlfn.XLOOKUP(B183,'F3D 2007'!B:B,'F3D 2007'!E:E,200),_xlfn.XLOOKUP(B183,'F3D 2005'!B:B,'F3D 2005'!E:E,200),_xlfn.XLOOKUP(B183,'F3D 2003'!B:B,'F3D 2003'!E:E,200),_xlfn.XLOOKUP(B183,'F3D 2001'!B:B,'F3D 2001'!E:E,200),_xlfn.XLOOKUP(B183,'F3D 1999'!B:B,'F3D 1999'!E:E,200),_xlfn.XLOOKUP(B183,'F3D 1997'!B:B,'F3D 1997'!E:E,200),_xlfn.XLOOKUP(B183,'F3D 1995'!B:B,'F3D 1995'!E:E,200),_xlfn.XLOOKUP(B183,'F3D 1993'!B:B,'F3D 1993'!E:E,200),_xlfn.XLOOKUP(B183,'F3D 1991'!B:B,'F3D 1991'!E:E,200),_xlfn.XLOOKUP(B183,'F3D 1989'!B:B,'F3D 1989'!E:E,200),_xlfn.XLOOKUP(B183,'F3D 1987'!B:B,'F3D 1987'!E:E,200),_xlfn.XLOOKUP(B183,'F3D 1985'!B:B,'F3D 1985'!E:E,200))</f>
        <v>62.54</v>
      </c>
      <c r="E183" s="82">
        <f>_xlfn.XLOOKUP(F183,AB:AB,AC:AC,0)+_xlfn.XLOOKUP(G183,AB:AB,AC:AC,0)+_xlfn.XLOOKUP(H183,AB:AB,AC:AC,0)+_xlfn.XLOOKUP(I183,AB:AB,AC:AC,0)+_xlfn.XLOOKUP(J183,AB:AB,AC:AC,0)+_xlfn.XLOOKUP(K183,AB:AB,AC:AC,0)+_xlfn.XLOOKUP(L183,AB:AB,AC:AC,0)+_xlfn.XLOOKUP(M183,AB:AB,AC:AC,0)+_xlfn.XLOOKUP(N183,AB:AB,AC:AC,0)+_xlfn.XLOOKUP(O183,AB:AB,AC:AC,0)+_xlfn.XLOOKUP(P183,AB:AB,AC:AC,0)+_xlfn.XLOOKUP(Q183,AB:AB,AC:AC,0)+_xlfn.XLOOKUP(R183,AB:AB,AC:AC,0)+_xlfn.XLOOKUP(S183,AB:AB,AC:AC,0)+_xlfn.XLOOKUP(T183,AB:AB,AC:AC,0)+_xlfn.XLOOKUP(U183,AB:AB,AC:AC,0)+_xlfn.XLOOKUP(V183,AB:AB,AC:AC,0)+_xlfn.XLOOKUP(W183,AB:AB,AC:AC,0)+_xlfn.XLOOKUP(X183,AB:AB,AC:AC,0)+_xlfn.XLOOKUP(Y183,AB:AB,AC:AC,0)+_xlfn.XLOOKUP(Z183,AB:AB,AC:AC,0)</f>
        <v>6.6858293074941173</v>
      </c>
      <c r="F183" s="46" t="str">
        <f>_xlfn.XLOOKUP(B183,'F3D 2025'!$B$3:$B$60,'F3D 2025'!$A$3:$A$60,"-")</f>
        <v>-</v>
      </c>
      <c r="G183" s="49" t="str">
        <f>_xlfn.XLOOKUP(B183,'F3D 2023'!$B$3:$B$60,'F3D 2023'!$A$3:$A$60,"-")</f>
        <v>-</v>
      </c>
      <c r="H183" s="49" t="str">
        <f>_xlfn.XLOOKUP(B183,'F3D 2022'!$B$3:$B$60,'F3D 2022'!$A$3:$A$60,"-")</f>
        <v>-</v>
      </c>
      <c r="I183" s="49" t="str">
        <f>_xlfn.XLOOKUP(B183,'F3D 2019'!$B$3:$B$60,'F3D 2019'!$A$3:$A$60,"-")</f>
        <v>-</v>
      </c>
      <c r="J183" s="49" t="str">
        <f>_xlfn.XLOOKUP(B183,'F3D 2017'!$B$3:$B$60,'F3D 2017'!$A$3:$A$60,"-")</f>
        <v>-</v>
      </c>
      <c r="K183" s="49" t="str">
        <f>_xlfn.XLOOKUP(B183,'F3D 2015'!$B$3:$B$60,'F3D 2015'!$A$3:$A$60,"-")</f>
        <v>-</v>
      </c>
      <c r="L183" s="49" t="str">
        <f>_xlfn.XLOOKUP(B183,'F3D 2013'!$B$3:$B$60,'F3D 2013'!$A$3:$A$60,"-")</f>
        <v>-</v>
      </c>
      <c r="M183" s="49">
        <f>_xlfn.XLOOKUP(B183,'F3D 2011'!$B$3:$B$60,'F3D 2011'!$A$3:$A$60,"-")</f>
        <v>21</v>
      </c>
      <c r="N183" s="49" t="str">
        <f>_xlfn.XLOOKUP(B183,'F3D 2009'!$B$3:$B$60,'F3D 2009'!$A$3:$A$60,"-")</f>
        <v>-</v>
      </c>
      <c r="O183" s="49" t="str">
        <f>_xlfn.XLOOKUP(B183,'F3D 2007'!$B$3:$B$60,'F3D 2007'!$A$3:$A$60,"-")</f>
        <v>-</v>
      </c>
      <c r="P183" s="49" t="str">
        <f>_xlfn.XLOOKUP(B183,'F3D 2005'!$B$3:$B$60,'F3D 2005'!$A$3:$A$60,"-")</f>
        <v>-</v>
      </c>
      <c r="Q183" s="49" t="str">
        <f>_xlfn.XLOOKUP(B183,'F3D 2003'!$B$3:$B$60,'F3D 2003'!$A$3:$A$60,"-")</f>
        <v>-</v>
      </c>
      <c r="R183" s="49" t="str">
        <f>_xlfn.XLOOKUP(B183,'F3D 2001'!$B$3:$B$60,'F3D 2001'!$A$3:$A$60,"-")</f>
        <v>-</v>
      </c>
      <c r="S183" s="49" t="str">
        <f>_xlfn.XLOOKUP(B183,'F3D 1999'!$B$3:$B$60,'F3D 1999'!$A$3:$A$60,"-")</f>
        <v>-</v>
      </c>
      <c r="T183" s="49" t="str">
        <f>_xlfn.XLOOKUP(B183,'F3D 1997'!$B$3:$B$56,'F3D 1997'!$A$3:$A$56,"-")</f>
        <v>-</v>
      </c>
      <c r="U183" s="49" t="str">
        <f>_xlfn.XLOOKUP(B183,'F3D 1995'!$B$3:$B$60,'F3D 1995'!$A$3:$A$60,"-")</f>
        <v>-</v>
      </c>
      <c r="V183" s="49" t="str">
        <f>_xlfn.XLOOKUP(B183,'F3D 1993'!$B$3:$B$60,'F3D 1993'!$A$3:$A$60,"-")</f>
        <v>-</v>
      </c>
      <c r="W183" s="49" t="str">
        <f>_xlfn.XLOOKUP(B183,'F3D 1991'!$B$3:$B$60,'F3D 1991'!$A$3:$A$60,"-")</f>
        <v>-</v>
      </c>
      <c r="X183" s="49" t="str">
        <f>_xlfn.XLOOKUP(B183,'F3D 1989'!$B$3:$B$60,'F3D 1989'!$A$3:$A$60,"-")</f>
        <v>-</v>
      </c>
      <c r="Y183" s="49" t="str">
        <f>_xlfn.XLOOKUP(B183,'F3D 1987'!$B$3:$B$60,'F3D 1987'!$A$3:$A$60,"-")</f>
        <v>-</v>
      </c>
      <c r="Z183" s="50" t="str">
        <f>_xlfn.XLOOKUP(B183,'F3D 1985'!$B$3:$B$60,'F3D 1985'!$A$3:$A$60,"-")</f>
        <v>-</v>
      </c>
    </row>
    <row r="184" spans="1:26" x14ac:dyDescent="0.3">
      <c r="A184" s="40">
        <f>A183+1</f>
        <v>182</v>
      </c>
      <c r="B184" s="41" t="s">
        <v>330</v>
      </c>
      <c r="C184" s="42" t="s">
        <v>31</v>
      </c>
      <c r="D184" s="85">
        <f>MIN(_xlfn.XLOOKUP(B184,'F3D 2025'!B:B,'F3D 2025'!E:E,200),_xlfn.XLOOKUP(B184,'F3D 2023'!B:B,'F3D 2023'!E:E,200),_xlfn.XLOOKUP(B184,'F3D 2022'!B:B,'F3D 2022'!E:E,200),_xlfn.XLOOKUP(B184,'F3D 2019'!B:B,'F3D 2019'!E:E,200),_xlfn.XLOOKUP(B184,'F3D 2017'!B:B,'F3D 2017'!E:E,200),_xlfn.XLOOKUP(B184,'F3D 2015'!B:B,'F3D 2015'!E:E,200),_xlfn.XLOOKUP(B184,'F3D 2013'!B:B,'F3D 2013'!E:E,200),_xlfn.XLOOKUP(B184,'F3D 2011'!B:B,'F3D 2011'!E:E,200),_xlfn.XLOOKUP(B184,'F3D 2009'!B:B,'F3D 2009'!E:E,200),_xlfn.XLOOKUP(B184,'F3D 2007'!B:B,'F3D 2007'!E:E,200),_xlfn.XLOOKUP(B184,'F3D 2005'!B:B,'F3D 2005'!E:E,200),_xlfn.XLOOKUP(B184,'F3D 2003'!B:B,'F3D 2003'!E:E,200),_xlfn.XLOOKUP(B184,'F3D 2001'!B:B,'F3D 2001'!E:E,200),_xlfn.XLOOKUP(B184,'F3D 1999'!B:B,'F3D 1999'!E:E,200),_xlfn.XLOOKUP(B184,'F3D 1997'!B:B,'F3D 1997'!E:E,200),_xlfn.XLOOKUP(B184,'F3D 1995'!B:B,'F3D 1995'!E:E,200),_xlfn.XLOOKUP(B184,'F3D 1993'!B:B,'F3D 1993'!E:E,200),_xlfn.XLOOKUP(B184,'F3D 1991'!B:B,'F3D 1991'!E:E,200),_xlfn.XLOOKUP(B184,'F3D 1989'!B:B,'F3D 1989'!E:E,200),_xlfn.XLOOKUP(B184,'F3D 1987'!B:B,'F3D 1987'!E:E,200),_xlfn.XLOOKUP(B184,'F3D 1985'!B:B,'F3D 1985'!E:E,200))</f>
        <v>86</v>
      </c>
      <c r="E184" s="82">
        <f>_xlfn.XLOOKUP(F184,AB:AB,AC:AC,0)+_xlfn.XLOOKUP(G184,AB:AB,AC:AC,0)+_xlfn.XLOOKUP(H184,AB:AB,AC:AC,0)+_xlfn.XLOOKUP(I184,AB:AB,AC:AC,0)+_xlfn.XLOOKUP(J184,AB:AB,AC:AC,0)+_xlfn.XLOOKUP(K184,AB:AB,AC:AC,0)+_xlfn.XLOOKUP(L184,AB:AB,AC:AC,0)+_xlfn.XLOOKUP(M184,AB:AB,AC:AC,0)+_xlfn.XLOOKUP(N184,AB:AB,AC:AC,0)+_xlfn.XLOOKUP(O184,AB:AB,AC:AC,0)+_xlfn.XLOOKUP(P184,AB:AB,AC:AC,0)+_xlfn.XLOOKUP(Q184,AB:AB,AC:AC,0)+_xlfn.XLOOKUP(R184,AB:AB,AC:AC,0)+_xlfn.XLOOKUP(S184,AB:AB,AC:AC,0)+_xlfn.XLOOKUP(T184,AB:AB,AC:AC,0)+_xlfn.XLOOKUP(U184,AB:AB,AC:AC,0)+_xlfn.XLOOKUP(V184,AB:AB,AC:AC,0)+_xlfn.XLOOKUP(W184,AB:AB,AC:AC,0)+_xlfn.XLOOKUP(X184,AB:AB,AC:AC,0)+_xlfn.XLOOKUP(Y184,AB:AB,AC:AC,0)+_xlfn.XLOOKUP(Z184,AB:AB,AC:AC,0)</f>
        <v>6.6858293074941173</v>
      </c>
      <c r="F184" s="46" t="str">
        <f>_xlfn.XLOOKUP(B184,'F3D 2025'!$B$3:$B$60,'F3D 2025'!$A$3:$A$60,"-")</f>
        <v>-</v>
      </c>
      <c r="G184" s="49" t="str">
        <f>_xlfn.XLOOKUP(B184,'F3D 2023'!$B$3:$B$60,'F3D 2023'!$A$3:$A$60,"-")</f>
        <v>-</v>
      </c>
      <c r="H184" s="49" t="str">
        <f>_xlfn.XLOOKUP(B184,'F3D 2022'!$B$3:$B$60,'F3D 2022'!$A$3:$A$60,"-")</f>
        <v>-</v>
      </c>
      <c r="I184" s="49" t="str">
        <f>_xlfn.XLOOKUP(B184,'F3D 2019'!$B$3:$B$60,'F3D 2019'!$A$3:$A$60,"-")</f>
        <v>-</v>
      </c>
      <c r="J184" s="49" t="str">
        <f>_xlfn.XLOOKUP(B184,'F3D 2017'!$B$3:$B$60,'F3D 2017'!$A$3:$A$60,"-")</f>
        <v>-</v>
      </c>
      <c r="K184" s="49" t="str">
        <f>_xlfn.XLOOKUP(B184,'F3D 2015'!$B$3:$B$60,'F3D 2015'!$A$3:$A$60,"-")</f>
        <v>-</v>
      </c>
      <c r="L184" s="49" t="str">
        <f>_xlfn.XLOOKUP(B184,'F3D 2013'!$B$3:$B$60,'F3D 2013'!$A$3:$A$60,"-")</f>
        <v>-</v>
      </c>
      <c r="M184" s="49" t="str">
        <f>_xlfn.XLOOKUP(B184,'F3D 2011'!$B$3:$B$60,'F3D 2011'!$A$3:$A$60,"-")</f>
        <v>-</v>
      </c>
      <c r="N184" s="49" t="str">
        <f>_xlfn.XLOOKUP(B184,'F3D 2009'!$B$3:$B$60,'F3D 2009'!$A$3:$A$60,"-")</f>
        <v>-</v>
      </c>
      <c r="O184" s="49" t="str">
        <f>_xlfn.XLOOKUP(B184,'F3D 2007'!$B$3:$B$60,'F3D 2007'!$A$3:$A$60,"-")</f>
        <v>-</v>
      </c>
      <c r="P184" s="49" t="str">
        <f>_xlfn.XLOOKUP(B184,'F3D 2005'!$B$3:$B$60,'F3D 2005'!$A$3:$A$60,"-")</f>
        <v>-</v>
      </c>
      <c r="Q184" s="49" t="str">
        <f>_xlfn.XLOOKUP(B184,'F3D 2003'!$B$3:$B$60,'F3D 2003'!$A$3:$A$60,"-")</f>
        <v>-</v>
      </c>
      <c r="R184" s="49" t="str">
        <f>_xlfn.XLOOKUP(B184,'F3D 2001'!$B$3:$B$60,'F3D 2001'!$A$3:$A$60,"-")</f>
        <v>-</v>
      </c>
      <c r="S184" s="49" t="str">
        <f>_xlfn.XLOOKUP(B184,'F3D 1999'!$B$3:$B$60,'F3D 1999'!$A$3:$A$60,"-")</f>
        <v>-</v>
      </c>
      <c r="T184" s="49" t="str">
        <f>_xlfn.XLOOKUP(B184,'F3D 1997'!$B$3:$B$56,'F3D 1997'!$A$3:$A$56,"-")</f>
        <v>-</v>
      </c>
      <c r="U184" s="49" t="str">
        <f>_xlfn.XLOOKUP(B184,'F3D 1995'!$B$3:$B$60,'F3D 1995'!$A$3:$A$60,"-")</f>
        <v>-</v>
      </c>
      <c r="V184" s="49" t="str">
        <f>_xlfn.XLOOKUP(B184,'F3D 1993'!$B$3:$B$60,'F3D 1993'!$A$3:$A$60,"-")</f>
        <v>-</v>
      </c>
      <c r="W184" s="49" t="str">
        <f>_xlfn.XLOOKUP(B184,'F3D 1991'!$B$3:$B$60,'F3D 1991'!$A$3:$A$60,"-")</f>
        <v>-</v>
      </c>
      <c r="X184" s="49">
        <f>_xlfn.XLOOKUP(B184,'F3D 1989'!$B$3:$B$60,'F3D 1989'!$A$3:$A$60,"-")</f>
        <v>21</v>
      </c>
      <c r="Y184" s="49" t="str">
        <f>_xlfn.XLOOKUP(B184,'F3D 1987'!$B$3:$B$60,'F3D 1987'!$A$3:$A$60,"-")</f>
        <v>-</v>
      </c>
      <c r="Z184" s="50" t="str">
        <f>_xlfn.XLOOKUP(B184,'F3D 1985'!$B$3:$B$60,'F3D 1985'!$A$3:$A$60,"-")</f>
        <v>-</v>
      </c>
    </row>
    <row r="185" spans="1:26" x14ac:dyDescent="0.3">
      <c r="A185" s="40">
        <f>A184+1</f>
        <v>183</v>
      </c>
      <c r="B185" s="41" t="s">
        <v>412</v>
      </c>
      <c r="C185" s="42" t="s">
        <v>38</v>
      </c>
      <c r="D185" s="85">
        <f>MIN(_xlfn.XLOOKUP(B185,'F3D 2025'!B:B,'F3D 2025'!E:E,200),_xlfn.XLOOKUP(B185,'F3D 2023'!B:B,'F3D 2023'!E:E,200),_xlfn.XLOOKUP(B185,'F3D 2022'!B:B,'F3D 2022'!E:E,200),_xlfn.XLOOKUP(B185,'F3D 2019'!B:B,'F3D 2019'!E:E,200),_xlfn.XLOOKUP(B185,'F3D 2017'!B:B,'F3D 2017'!E:E,200),_xlfn.XLOOKUP(B185,'F3D 2015'!B:B,'F3D 2015'!E:E,200),_xlfn.XLOOKUP(B185,'F3D 2013'!B:B,'F3D 2013'!E:E,200),_xlfn.XLOOKUP(B185,'F3D 2011'!B:B,'F3D 2011'!E:E,200),_xlfn.XLOOKUP(B185,'F3D 2009'!B:B,'F3D 2009'!E:E,200),_xlfn.XLOOKUP(B185,'F3D 2007'!B:B,'F3D 2007'!E:E,200),_xlfn.XLOOKUP(B185,'F3D 2005'!B:B,'F3D 2005'!E:E,200),_xlfn.XLOOKUP(B185,'F3D 2003'!B:B,'F3D 2003'!E:E,200),_xlfn.XLOOKUP(B185,'F3D 2001'!B:B,'F3D 2001'!E:E,200),_xlfn.XLOOKUP(B185,'F3D 1999'!B:B,'F3D 1999'!E:E,200),_xlfn.XLOOKUP(B185,'F3D 1997'!B:B,'F3D 1997'!E:E,200),_xlfn.XLOOKUP(B185,'F3D 1995'!B:B,'F3D 1995'!E:E,200),_xlfn.XLOOKUP(B185,'F3D 1993'!B:B,'F3D 1993'!E:E,200),_xlfn.XLOOKUP(B185,'F3D 1991'!B:B,'F3D 1991'!E:E,200),_xlfn.XLOOKUP(B185,'F3D 1989'!B:B,'F3D 1989'!E:E,200),_xlfn.XLOOKUP(B185,'F3D 1987'!B:B,'F3D 1987'!E:E,200),_xlfn.XLOOKUP(B185,'F3D 1985'!B:B,'F3D 1985'!E:E,200))</f>
        <v>76.349999999999994</v>
      </c>
      <c r="E185" s="82">
        <f>_xlfn.XLOOKUP(F185,AB:AB,AC:AC,0)+_xlfn.XLOOKUP(G185,AB:AB,AC:AC,0)+_xlfn.XLOOKUP(H185,AB:AB,AC:AC,0)+_xlfn.XLOOKUP(I185,AB:AB,AC:AC,0)+_xlfn.XLOOKUP(J185,AB:AB,AC:AC,0)+_xlfn.XLOOKUP(K185,AB:AB,AC:AC,0)+_xlfn.XLOOKUP(L185,AB:AB,AC:AC,0)+_xlfn.XLOOKUP(M185,AB:AB,AC:AC,0)+_xlfn.XLOOKUP(N185,AB:AB,AC:AC,0)+_xlfn.XLOOKUP(O185,AB:AB,AC:AC,0)+_xlfn.XLOOKUP(P185,AB:AB,AC:AC,0)+_xlfn.XLOOKUP(Q185,AB:AB,AC:AC,0)+_xlfn.XLOOKUP(R185,AB:AB,AC:AC,0)+_xlfn.XLOOKUP(S185,AB:AB,AC:AC,0)+_xlfn.XLOOKUP(T185,AB:AB,AC:AC,0)+_xlfn.XLOOKUP(U185,AB:AB,AC:AC,0)+_xlfn.XLOOKUP(V185,AB:AB,AC:AC,0)+_xlfn.XLOOKUP(W185,AB:AB,AC:AC,0)+_xlfn.XLOOKUP(X185,AB:AB,AC:AC,0)+_xlfn.XLOOKUP(Y185,AB:AB,AC:AC,0)+_xlfn.XLOOKUP(Z185,AB:AB,AC:AC,0)</f>
        <v>6.6858293074941173</v>
      </c>
      <c r="F185" s="46" t="str">
        <f>_xlfn.XLOOKUP(B185,'F3D 2025'!$B$3:$B$60,'F3D 2025'!$A$3:$A$60,"-")</f>
        <v>-</v>
      </c>
      <c r="G185" s="49" t="str">
        <f>_xlfn.XLOOKUP(B185,'F3D 2023'!$B$3:$B$60,'F3D 2023'!$A$3:$A$60,"-")</f>
        <v>-</v>
      </c>
      <c r="H185" s="49" t="str">
        <f>_xlfn.XLOOKUP(B185,'F3D 2022'!$B$3:$B$60,'F3D 2022'!$A$3:$A$60,"-")</f>
        <v>-</v>
      </c>
      <c r="I185" s="49" t="str">
        <f>_xlfn.XLOOKUP(B185,'F3D 2019'!$B$3:$B$60,'F3D 2019'!$A$3:$A$60,"-")</f>
        <v>-</v>
      </c>
      <c r="J185" s="49" t="str">
        <f>_xlfn.XLOOKUP(B185,'F3D 2017'!$B$3:$B$60,'F3D 2017'!$A$3:$A$60,"-")</f>
        <v>-</v>
      </c>
      <c r="K185" s="49" t="str">
        <f>_xlfn.XLOOKUP(B185,'F3D 2015'!$B$3:$B$60,'F3D 2015'!$A$3:$A$60,"-")</f>
        <v>-</v>
      </c>
      <c r="L185" s="49" t="str">
        <f>_xlfn.XLOOKUP(B185,'F3D 2013'!$B$3:$B$60,'F3D 2013'!$A$3:$A$60,"-")</f>
        <v>-</v>
      </c>
      <c r="M185" s="49" t="str">
        <f>_xlfn.XLOOKUP(B185,'F3D 2011'!$B$3:$B$60,'F3D 2011'!$A$3:$A$60,"-")</f>
        <v>-</v>
      </c>
      <c r="N185" s="49" t="str">
        <f>_xlfn.XLOOKUP(B185,'F3D 2009'!$B$3:$B$60,'F3D 2009'!$A$3:$A$60,"-")</f>
        <v>-</v>
      </c>
      <c r="O185" s="49" t="str">
        <f>_xlfn.XLOOKUP(B185,'F3D 2007'!$B$3:$B$60,'F3D 2007'!$A$3:$A$60,"-")</f>
        <v>-</v>
      </c>
      <c r="P185" s="49" t="str">
        <f>_xlfn.XLOOKUP(B185,'F3D 2005'!$B$3:$B$60,'F3D 2005'!$A$3:$A$60,"-")</f>
        <v>-</v>
      </c>
      <c r="Q185" s="49" t="str">
        <f>_xlfn.XLOOKUP(B185,'F3D 2003'!$B$3:$B$60,'F3D 2003'!$A$3:$A$60,"-")</f>
        <v>-</v>
      </c>
      <c r="R185" s="49" t="str">
        <f>_xlfn.XLOOKUP(B185,'F3D 2001'!$B$3:$B$60,'F3D 2001'!$A$3:$A$60,"-")</f>
        <v>-</v>
      </c>
      <c r="S185" s="49" t="str">
        <f>_xlfn.XLOOKUP(B185,'F3D 1999'!$B$3:$B$60,'F3D 1999'!$A$3:$A$60,"-")</f>
        <v>-</v>
      </c>
      <c r="T185" s="49" t="str">
        <f>_xlfn.XLOOKUP(B185,'F3D 1997'!$B$3:$B$56,'F3D 1997'!$A$3:$A$56,"-")</f>
        <v>-</v>
      </c>
      <c r="U185" s="49">
        <f>_xlfn.XLOOKUP(B185,'F3D 1995'!$B$3:$B$60,'F3D 1995'!$A$3:$A$60,"-")</f>
        <v>21</v>
      </c>
      <c r="V185" s="49" t="str">
        <f>_xlfn.XLOOKUP(B185,'F3D 1993'!$B$3:$B$60,'F3D 1993'!$A$3:$A$60,"-")</f>
        <v>-</v>
      </c>
      <c r="W185" s="49" t="str">
        <f>_xlfn.XLOOKUP(B185,'F3D 1991'!$B$3:$B$60,'F3D 1991'!$A$3:$A$60,"-")</f>
        <v>-</v>
      </c>
      <c r="X185" s="49" t="str">
        <f>_xlfn.XLOOKUP(B185,'F3D 1989'!$B$3:$B$60,'F3D 1989'!$A$3:$A$60,"-")</f>
        <v>-</v>
      </c>
      <c r="Y185" s="49" t="str">
        <f>_xlfn.XLOOKUP(B185,'F3D 1987'!$B$3:$B$60,'F3D 1987'!$A$3:$A$60,"-")</f>
        <v>-</v>
      </c>
      <c r="Z185" s="50" t="str">
        <f>_xlfn.XLOOKUP(B185,'F3D 1985'!$B$3:$B$60,'F3D 1985'!$A$3:$A$60,"-")</f>
        <v>-</v>
      </c>
    </row>
    <row r="186" spans="1:26" x14ac:dyDescent="0.3">
      <c r="A186" s="40">
        <f>A185+1</f>
        <v>184</v>
      </c>
      <c r="B186" s="41" t="s">
        <v>84</v>
      </c>
      <c r="C186" s="42" t="s">
        <v>10</v>
      </c>
      <c r="D186" s="85">
        <f>MIN(_xlfn.XLOOKUP(B186,'F3D 2025'!B:B,'F3D 2025'!E:E,200),_xlfn.XLOOKUP(B186,'F3D 2023'!B:B,'F3D 2023'!E:E,200),_xlfn.XLOOKUP(B186,'F3D 2022'!B:B,'F3D 2022'!E:E,200),_xlfn.XLOOKUP(B186,'F3D 2019'!B:B,'F3D 2019'!E:E,200),_xlfn.XLOOKUP(B186,'F3D 2017'!B:B,'F3D 2017'!E:E,200),_xlfn.XLOOKUP(B186,'F3D 2015'!B:B,'F3D 2015'!E:E,200),_xlfn.XLOOKUP(B186,'F3D 2013'!B:B,'F3D 2013'!E:E,200),_xlfn.XLOOKUP(B186,'F3D 2011'!B:B,'F3D 2011'!E:E,200),_xlfn.XLOOKUP(B186,'F3D 2009'!B:B,'F3D 2009'!E:E,200),_xlfn.XLOOKUP(B186,'F3D 2007'!B:B,'F3D 2007'!E:E,200),_xlfn.XLOOKUP(B186,'F3D 2005'!B:B,'F3D 2005'!E:E,200),_xlfn.XLOOKUP(B186,'F3D 2003'!B:B,'F3D 2003'!E:E,200),_xlfn.XLOOKUP(B186,'F3D 2001'!B:B,'F3D 2001'!E:E,200),_xlfn.XLOOKUP(B186,'F3D 1999'!B:B,'F3D 1999'!E:E,200),_xlfn.XLOOKUP(B186,'F3D 1997'!B:B,'F3D 1997'!E:E,200),_xlfn.XLOOKUP(B186,'F3D 1995'!B:B,'F3D 1995'!E:E,200),_xlfn.XLOOKUP(B186,'F3D 1993'!B:B,'F3D 1993'!E:E,200),_xlfn.XLOOKUP(B186,'F3D 1991'!B:B,'F3D 1991'!E:E,200),_xlfn.XLOOKUP(B186,'F3D 1989'!B:B,'F3D 1989'!E:E,200),_xlfn.XLOOKUP(B186,'F3D 1987'!B:B,'F3D 1987'!E:E,200),_xlfn.XLOOKUP(B186,'F3D 1985'!B:B,'F3D 1985'!E:E,200))</f>
        <v>59.38</v>
      </c>
      <c r="E186" s="82">
        <f>_xlfn.XLOOKUP(F186,AB:AB,AC:AC,0)+_xlfn.XLOOKUP(G186,AB:AB,AC:AC,0)+_xlfn.XLOOKUP(H186,AB:AB,AC:AC,0)+_xlfn.XLOOKUP(I186,AB:AB,AC:AC,0)+_xlfn.XLOOKUP(J186,AB:AB,AC:AC,0)+_xlfn.XLOOKUP(K186,AB:AB,AC:AC,0)+_xlfn.XLOOKUP(L186,AB:AB,AC:AC,0)+_xlfn.XLOOKUP(M186,AB:AB,AC:AC,0)+_xlfn.XLOOKUP(N186,AB:AB,AC:AC,0)+_xlfn.XLOOKUP(O186,AB:AB,AC:AC,0)+_xlfn.XLOOKUP(P186,AB:AB,AC:AC,0)+_xlfn.XLOOKUP(Q186,AB:AB,AC:AC,0)+_xlfn.XLOOKUP(R186,AB:AB,AC:AC,0)+_xlfn.XLOOKUP(S186,AB:AB,AC:AC,0)+_xlfn.XLOOKUP(T186,AB:AB,AC:AC,0)+_xlfn.XLOOKUP(U186,AB:AB,AC:AC,0)+_xlfn.XLOOKUP(V186,AB:AB,AC:AC,0)+_xlfn.XLOOKUP(W186,AB:AB,AC:AC,0)+_xlfn.XLOOKUP(X186,AB:AB,AC:AC,0)+_xlfn.XLOOKUP(Y186,AB:AB,AC:AC,0)+_xlfn.XLOOKUP(Z186,AB:AB,AC:AC,0)</f>
        <v>6.5046112714918252</v>
      </c>
      <c r="F186" s="46">
        <f>_xlfn.XLOOKUP(B186,'F3D 2025'!$B$3:$B$60,'F3D 2025'!$A$3:$A$60,"-")</f>
        <v>28</v>
      </c>
      <c r="G186" s="49">
        <f>_xlfn.XLOOKUP(B186,'F3D 2023'!$B$3:$B$60,'F3D 2023'!$A$3:$A$60,"-")</f>
        <v>27</v>
      </c>
      <c r="H186" s="49" t="str">
        <f>_xlfn.XLOOKUP(B186,'F3D 2022'!$B$3:$B$60,'F3D 2022'!$A$3:$A$60,"-")</f>
        <v>-</v>
      </c>
      <c r="I186" s="49" t="str">
        <f>_xlfn.XLOOKUP(B186,'F3D 2019'!$B$3:$B$60,'F3D 2019'!$A$3:$A$60,"-")</f>
        <v>-</v>
      </c>
      <c r="J186" s="49" t="str">
        <f>_xlfn.XLOOKUP(B186,'F3D 2017'!$B$3:$B$60,'F3D 2017'!$A$3:$A$60,"-")</f>
        <v>-</v>
      </c>
      <c r="K186" s="49" t="str">
        <f>_xlfn.XLOOKUP(B186,'F3D 2015'!$B$3:$B$60,'F3D 2015'!$A$3:$A$60,"-")</f>
        <v>-</v>
      </c>
      <c r="L186" s="49" t="str">
        <f>_xlfn.XLOOKUP(B186,'F3D 2013'!$B$3:$B$60,'F3D 2013'!$A$3:$A$60,"-")</f>
        <v>-</v>
      </c>
      <c r="M186" s="49" t="str">
        <f>_xlfn.XLOOKUP(B186,'F3D 2011'!$B$3:$B$60,'F3D 2011'!$A$3:$A$60,"-")</f>
        <v>-</v>
      </c>
      <c r="N186" s="49" t="str">
        <f>_xlfn.XLOOKUP(B186,'F3D 2009'!$B$3:$B$60,'F3D 2009'!$A$3:$A$60,"-")</f>
        <v>-</v>
      </c>
      <c r="O186" s="49" t="str">
        <f>_xlfn.XLOOKUP(B186,'F3D 2007'!$B$3:$B$60,'F3D 2007'!$A$3:$A$60,"-")</f>
        <v>-</v>
      </c>
      <c r="P186" s="49" t="str">
        <f>_xlfn.XLOOKUP(B186,'F3D 2005'!$B$3:$B$60,'F3D 2005'!$A$3:$A$60,"-")</f>
        <v>-</v>
      </c>
      <c r="Q186" s="49" t="str">
        <f>_xlfn.XLOOKUP(B186,'F3D 2003'!$B$3:$B$60,'F3D 2003'!$A$3:$A$60,"-")</f>
        <v>-</v>
      </c>
      <c r="R186" s="49" t="str">
        <f>_xlfn.XLOOKUP(B186,'F3D 2001'!$B$3:$B$60,'F3D 2001'!$A$3:$A$60,"-")</f>
        <v>-</v>
      </c>
      <c r="S186" s="49" t="str">
        <f>_xlfn.XLOOKUP(B186,'F3D 1999'!$B$3:$B$60,'F3D 1999'!$A$3:$A$60,"-")</f>
        <v>-</v>
      </c>
      <c r="T186" s="49" t="str">
        <f>_xlfn.XLOOKUP(B186,'F3D 1997'!$B$3:$B$56,'F3D 1997'!$A$3:$A$56,"-")</f>
        <v>-</v>
      </c>
      <c r="U186" s="49" t="str">
        <f>_xlfn.XLOOKUP(B186,'F3D 1995'!$B$3:$B$60,'F3D 1995'!$A$3:$A$60,"-")</f>
        <v>-</v>
      </c>
      <c r="V186" s="49" t="str">
        <f>_xlfn.XLOOKUP(B186,'F3D 1993'!$B$3:$B$60,'F3D 1993'!$A$3:$A$60,"-")</f>
        <v>-</v>
      </c>
      <c r="W186" s="49" t="str">
        <f>_xlfn.XLOOKUP(B186,'F3D 1991'!$B$3:$B$60,'F3D 1991'!$A$3:$A$60,"-")</f>
        <v>-</v>
      </c>
      <c r="X186" s="49" t="str">
        <f>_xlfn.XLOOKUP(B186,'F3D 1989'!$B$3:$B$60,'F3D 1989'!$A$3:$A$60,"-")</f>
        <v>-</v>
      </c>
      <c r="Y186" s="49" t="str">
        <f>_xlfn.XLOOKUP(B186,'F3D 1987'!$B$3:$B$60,'F3D 1987'!$A$3:$A$60,"-")</f>
        <v>-</v>
      </c>
      <c r="Z186" s="50" t="str">
        <f>_xlfn.XLOOKUP(B186,'F3D 1985'!$B$3:$B$60,'F3D 1985'!$A$3:$A$60,"-")</f>
        <v>-</v>
      </c>
    </row>
    <row r="187" spans="1:26" x14ac:dyDescent="0.3">
      <c r="A187" s="40">
        <f>A186+1</f>
        <v>185</v>
      </c>
      <c r="B187" s="41" t="s">
        <v>160</v>
      </c>
      <c r="C187" s="42" t="s">
        <v>37</v>
      </c>
      <c r="D187" s="85">
        <f>MIN(_xlfn.XLOOKUP(B187,'F3D 2025'!B:B,'F3D 2025'!E:E,200),_xlfn.XLOOKUP(B187,'F3D 2023'!B:B,'F3D 2023'!E:E,200),_xlfn.XLOOKUP(B187,'F3D 2022'!B:B,'F3D 2022'!E:E,200),_xlfn.XLOOKUP(B187,'F3D 2019'!B:B,'F3D 2019'!E:E,200),_xlfn.XLOOKUP(B187,'F3D 2017'!B:B,'F3D 2017'!E:E,200),_xlfn.XLOOKUP(B187,'F3D 2015'!B:B,'F3D 2015'!E:E,200),_xlfn.XLOOKUP(B187,'F3D 2013'!B:B,'F3D 2013'!E:E,200),_xlfn.XLOOKUP(B187,'F3D 2011'!B:B,'F3D 2011'!E:E,200),_xlfn.XLOOKUP(B187,'F3D 2009'!B:B,'F3D 2009'!E:E,200),_xlfn.XLOOKUP(B187,'F3D 2007'!B:B,'F3D 2007'!E:E,200),_xlfn.XLOOKUP(B187,'F3D 2005'!B:B,'F3D 2005'!E:E,200),_xlfn.XLOOKUP(B187,'F3D 2003'!B:B,'F3D 2003'!E:E,200),_xlfn.XLOOKUP(B187,'F3D 2001'!B:B,'F3D 2001'!E:E,200),_xlfn.XLOOKUP(B187,'F3D 1999'!B:B,'F3D 1999'!E:E,200),_xlfn.XLOOKUP(B187,'F3D 1997'!B:B,'F3D 1997'!E:E,200),_xlfn.XLOOKUP(B187,'F3D 1995'!B:B,'F3D 1995'!E:E,200),_xlfn.XLOOKUP(B187,'F3D 1993'!B:B,'F3D 1993'!E:E,200),_xlfn.XLOOKUP(B187,'F3D 1991'!B:B,'F3D 1991'!E:E,200),_xlfn.XLOOKUP(B187,'F3D 1989'!B:B,'F3D 1989'!E:E,200),_xlfn.XLOOKUP(B187,'F3D 1987'!B:B,'F3D 1987'!E:E,200),_xlfn.XLOOKUP(B187,'F3D 1985'!B:B,'F3D 1985'!E:E,200))</f>
        <v>61.46</v>
      </c>
      <c r="E187" s="82">
        <f>_xlfn.XLOOKUP(F187,AB:AB,AC:AC,0)+_xlfn.XLOOKUP(G187,AB:AB,AC:AC,0)+_xlfn.XLOOKUP(H187,AB:AB,AC:AC,0)+_xlfn.XLOOKUP(I187,AB:AB,AC:AC,0)+_xlfn.XLOOKUP(J187,AB:AB,AC:AC,0)+_xlfn.XLOOKUP(K187,AB:AB,AC:AC,0)+_xlfn.XLOOKUP(L187,AB:AB,AC:AC,0)+_xlfn.XLOOKUP(M187,AB:AB,AC:AC,0)+_xlfn.XLOOKUP(N187,AB:AB,AC:AC,0)+_xlfn.XLOOKUP(O187,AB:AB,AC:AC,0)+_xlfn.XLOOKUP(P187,AB:AB,AC:AC,0)+_xlfn.XLOOKUP(Q187,AB:AB,AC:AC,0)+_xlfn.XLOOKUP(R187,AB:AB,AC:AC,0)+_xlfn.XLOOKUP(S187,AB:AB,AC:AC,0)+_xlfn.XLOOKUP(T187,AB:AB,AC:AC,0)+_xlfn.XLOOKUP(U187,AB:AB,AC:AC,0)+_xlfn.XLOOKUP(V187,AB:AB,AC:AC,0)+_xlfn.XLOOKUP(W187,AB:AB,AC:AC,0)+_xlfn.XLOOKUP(X187,AB:AB,AC:AC,0)+_xlfn.XLOOKUP(Y187,AB:AB,AC:AC,0)+_xlfn.XLOOKUP(Z187,AB:AB,AC:AC,0)</f>
        <v>6.394796765828036</v>
      </c>
      <c r="F187" s="46" t="str">
        <f>_xlfn.XLOOKUP(B187,'F3D 2025'!$B$3:$B$60,'F3D 2025'!$A$3:$A$60,"-")</f>
        <v>-</v>
      </c>
      <c r="G187" s="49" t="str">
        <f>_xlfn.XLOOKUP(B187,'F3D 2023'!$B$3:$B$60,'F3D 2023'!$A$3:$A$60,"-")</f>
        <v>-</v>
      </c>
      <c r="H187" s="49" t="str">
        <f>_xlfn.XLOOKUP(B187,'F3D 2022'!$B$3:$B$60,'F3D 2022'!$A$3:$A$60,"-")</f>
        <v>-</v>
      </c>
      <c r="I187" s="49" t="str">
        <f>_xlfn.XLOOKUP(B187,'F3D 2019'!$B$3:$B$60,'F3D 2019'!$A$3:$A$60,"-")</f>
        <v>-</v>
      </c>
      <c r="J187" s="49">
        <f>_xlfn.XLOOKUP(B187,'F3D 2017'!$B$3:$B$60,'F3D 2017'!$A$3:$A$60,"-")</f>
        <v>45</v>
      </c>
      <c r="K187" s="49">
        <f>_xlfn.XLOOKUP(B187,'F3D 2015'!$B$3:$B$60,'F3D 2015'!$A$3:$A$60,"-")</f>
        <v>45</v>
      </c>
      <c r="L187" s="49">
        <f>_xlfn.XLOOKUP(B187,'F3D 2013'!$B$3:$B$60,'F3D 2013'!$A$3:$A$60,"-")</f>
        <v>29</v>
      </c>
      <c r="M187" s="49" t="str">
        <f>_xlfn.XLOOKUP(B187,'F3D 2011'!$B$3:$B$60,'F3D 2011'!$A$3:$A$60,"-")</f>
        <v>-</v>
      </c>
      <c r="N187" s="49">
        <f>_xlfn.XLOOKUP(B187,'F3D 2009'!$B$3:$B$60,'F3D 2009'!$A$3:$A$60,"-")</f>
        <v>44</v>
      </c>
      <c r="O187" s="49" t="str">
        <f>_xlfn.XLOOKUP(B187,'F3D 2007'!$B$3:$B$60,'F3D 2007'!$A$3:$A$60,"-")</f>
        <v>-</v>
      </c>
      <c r="P187" s="49" t="str">
        <f>_xlfn.XLOOKUP(B187,'F3D 2005'!$B$3:$B$60,'F3D 2005'!$A$3:$A$60,"-")</f>
        <v>-</v>
      </c>
      <c r="Q187" s="49" t="str">
        <f>_xlfn.XLOOKUP(B187,'F3D 2003'!$B$3:$B$60,'F3D 2003'!$A$3:$A$60,"-")</f>
        <v>-</v>
      </c>
      <c r="R187" s="49" t="str">
        <f>_xlfn.XLOOKUP(B187,'F3D 2001'!$B$3:$B$60,'F3D 2001'!$A$3:$A$60,"-")</f>
        <v>-</v>
      </c>
      <c r="S187" s="49" t="str">
        <f>_xlfn.XLOOKUP(B187,'F3D 1999'!$B$3:$B$60,'F3D 1999'!$A$3:$A$60,"-")</f>
        <v>-</v>
      </c>
      <c r="T187" s="49" t="str">
        <f>_xlfn.XLOOKUP(B187,'F3D 1997'!$B$3:$B$56,'F3D 1997'!$A$3:$A$56,"-")</f>
        <v>-</v>
      </c>
      <c r="U187" s="49" t="str">
        <f>_xlfn.XLOOKUP(B187,'F3D 1995'!$B$3:$B$60,'F3D 1995'!$A$3:$A$60,"-")</f>
        <v>-</v>
      </c>
      <c r="V187" s="49" t="str">
        <f>_xlfn.XLOOKUP(B187,'F3D 1993'!$B$3:$B$60,'F3D 1993'!$A$3:$A$60,"-")</f>
        <v>-</v>
      </c>
      <c r="W187" s="49" t="str">
        <f>_xlfn.XLOOKUP(B187,'F3D 1991'!$B$3:$B$60,'F3D 1991'!$A$3:$A$60,"-")</f>
        <v>-</v>
      </c>
      <c r="X187" s="49" t="str">
        <f>_xlfn.XLOOKUP(B187,'F3D 1989'!$B$3:$B$60,'F3D 1989'!$A$3:$A$60,"-")</f>
        <v>-</v>
      </c>
      <c r="Y187" s="49" t="str">
        <f>_xlfn.XLOOKUP(B187,'F3D 1987'!$B$3:$B$60,'F3D 1987'!$A$3:$A$60,"-")</f>
        <v>-</v>
      </c>
      <c r="Z187" s="50" t="str">
        <f>_xlfn.XLOOKUP(B187,'F3D 1985'!$B$3:$B$60,'F3D 1985'!$A$3:$A$60,"-")</f>
        <v>-</v>
      </c>
    </row>
    <row r="188" spans="1:26" x14ac:dyDescent="0.3">
      <c r="A188" s="40">
        <f>A187+1</f>
        <v>186</v>
      </c>
      <c r="B188" s="41" t="s">
        <v>210</v>
      </c>
      <c r="C188" s="42" t="s">
        <v>11</v>
      </c>
      <c r="D188" s="85">
        <f>MIN(_xlfn.XLOOKUP(B188,'F3D 2025'!B:B,'F3D 2025'!E:E,200),_xlfn.XLOOKUP(B188,'F3D 2023'!B:B,'F3D 2023'!E:E,200),_xlfn.XLOOKUP(B188,'F3D 2022'!B:B,'F3D 2022'!E:E,200),_xlfn.XLOOKUP(B188,'F3D 2019'!B:B,'F3D 2019'!E:E,200),_xlfn.XLOOKUP(B188,'F3D 2017'!B:B,'F3D 2017'!E:E,200),_xlfn.XLOOKUP(B188,'F3D 2015'!B:B,'F3D 2015'!E:E,200),_xlfn.XLOOKUP(B188,'F3D 2013'!B:B,'F3D 2013'!E:E,200),_xlfn.XLOOKUP(B188,'F3D 2011'!B:B,'F3D 2011'!E:E,200),_xlfn.XLOOKUP(B188,'F3D 2009'!B:B,'F3D 2009'!E:E,200),_xlfn.XLOOKUP(B188,'F3D 2007'!B:B,'F3D 2007'!E:E,200),_xlfn.XLOOKUP(B188,'F3D 2005'!B:B,'F3D 2005'!E:E,200),_xlfn.XLOOKUP(B188,'F3D 2003'!B:B,'F3D 2003'!E:E,200),_xlfn.XLOOKUP(B188,'F3D 2001'!B:B,'F3D 2001'!E:E,200),_xlfn.XLOOKUP(B188,'F3D 1999'!B:B,'F3D 1999'!E:E,200),_xlfn.XLOOKUP(B188,'F3D 1997'!B:B,'F3D 1997'!E:E,200),_xlfn.XLOOKUP(B188,'F3D 1995'!B:B,'F3D 1995'!E:E,200),_xlfn.XLOOKUP(B188,'F3D 1993'!B:B,'F3D 1993'!E:E,200),_xlfn.XLOOKUP(B188,'F3D 1991'!B:B,'F3D 1991'!E:E,200),_xlfn.XLOOKUP(B188,'F3D 1989'!B:B,'F3D 1989'!E:E,200),_xlfn.XLOOKUP(B188,'F3D 1987'!B:B,'F3D 1987'!E:E,200),_xlfn.XLOOKUP(B188,'F3D 1985'!B:B,'F3D 1985'!E:E,200))</f>
        <v>66.400000000000006</v>
      </c>
      <c r="E188" s="82">
        <f>_xlfn.XLOOKUP(F188,AB:AB,AC:AC,0)+_xlfn.XLOOKUP(G188,AB:AB,AC:AC,0)+_xlfn.XLOOKUP(H188,AB:AB,AC:AC,0)+_xlfn.XLOOKUP(I188,AB:AB,AC:AC,0)+_xlfn.XLOOKUP(J188,AB:AB,AC:AC,0)+_xlfn.XLOOKUP(K188,AB:AB,AC:AC,0)+_xlfn.XLOOKUP(L188,AB:AB,AC:AC,0)+_xlfn.XLOOKUP(M188,AB:AB,AC:AC,0)+_xlfn.XLOOKUP(N188,AB:AB,AC:AC,0)+_xlfn.XLOOKUP(O188,AB:AB,AC:AC,0)+_xlfn.XLOOKUP(P188,AB:AB,AC:AC,0)+_xlfn.XLOOKUP(Q188,AB:AB,AC:AC,0)+_xlfn.XLOOKUP(R188,AB:AB,AC:AC,0)+_xlfn.XLOOKUP(S188,AB:AB,AC:AC,0)+_xlfn.XLOOKUP(T188,AB:AB,AC:AC,0)+_xlfn.XLOOKUP(U188,AB:AB,AC:AC,0)+_xlfn.XLOOKUP(V188,AB:AB,AC:AC,0)+_xlfn.XLOOKUP(W188,AB:AB,AC:AC,0)+_xlfn.XLOOKUP(X188,AB:AB,AC:AC,0)+_xlfn.XLOOKUP(Y188,AB:AB,AC:AC,0)+_xlfn.XLOOKUP(Z188,AB:AB,AC:AC,0)</f>
        <v>5.9289197684185302</v>
      </c>
      <c r="F188" s="46" t="str">
        <f>_xlfn.XLOOKUP(B188,'F3D 2025'!$B$3:$B$60,'F3D 2025'!$A$3:$A$60,"-")</f>
        <v>-</v>
      </c>
      <c r="G188" s="49" t="str">
        <f>_xlfn.XLOOKUP(B188,'F3D 2023'!$B$3:$B$60,'F3D 2023'!$A$3:$A$60,"-")</f>
        <v>-</v>
      </c>
      <c r="H188" s="49" t="str">
        <f>_xlfn.XLOOKUP(B188,'F3D 2022'!$B$3:$B$60,'F3D 2022'!$A$3:$A$60,"-")</f>
        <v>-</v>
      </c>
      <c r="I188" s="49" t="str">
        <f>_xlfn.XLOOKUP(B188,'F3D 2019'!$B$3:$B$60,'F3D 2019'!$A$3:$A$60,"-")</f>
        <v>-</v>
      </c>
      <c r="J188" s="49" t="str">
        <f>_xlfn.XLOOKUP(B188,'F3D 2017'!$B$3:$B$60,'F3D 2017'!$A$3:$A$60,"-")</f>
        <v>-</v>
      </c>
      <c r="K188" s="49" t="str">
        <f>_xlfn.XLOOKUP(B188,'F3D 2015'!$B$3:$B$60,'F3D 2015'!$A$3:$A$60,"-")</f>
        <v>-</v>
      </c>
      <c r="L188" s="49" t="str">
        <f>_xlfn.XLOOKUP(B188,'F3D 2013'!$B$3:$B$60,'F3D 2013'!$A$3:$A$60,"-")</f>
        <v>-</v>
      </c>
      <c r="M188" s="49" t="str">
        <f>_xlfn.XLOOKUP(B188,'F3D 2011'!$B$3:$B$60,'F3D 2011'!$A$3:$A$60,"-")</f>
        <v>-</v>
      </c>
      <c r="N188" s="49" t="str">
        <f>_xlfn.XLOOKUP(B188,'F3D 2009'!$B$3:$B$60,'F3D 2009'!$A$3:$A$60,"-")</f>
        <v>-</v>
      </c>
      <c r="O188" s="49">
        <f>_xlfn.XLOOKUP(B188,'F3D 2007'!$B$3:$B$60,'F3D 2007'!$A$3:$A$60,"-")</f>
        <v>22</v>
      </c>
      <c r="P188" s="49" t="str">
        <f>_xlfn.XLOOKUP(B188,'F3D 2005'!$B$3:$B$60,'F3D 2005'!$A$3:$A$60,"-")</f>
        <v>-</v>
      </c>
      <c r="Q188" s="49" t="str">
        <f>_xlfn.XLOOKUP(B188,'F3D 2003'!$B$3:$B$60,'F3D 2003'!$A$3:$A$60,"-")</f>
        <v>-</v>
      </c>
      <c r="R188" s="49" t="str">
        <f>_xlfn.XLOOKUP(B188,'F3D 2001'!$B$3:$B$60,'F3D 2001'!$A$3:$A$60,"-")</f>
        <v>-</v>
      </c>
      <c r="S188" s="49" t="str">
        <f>_xlfn.XLOOKUP(B188,'F3D 1999'!$B$3:$B$60,'F3D 1999'!$A$3:$A$60,"-")</f>
        <v>-</v>
      </c>
      <c r="T188" s="49" t="str">
        <f>_xlfn.XLOOKUP(B188,'F3D 1997'!$B$3:$B$56,'F3D 1997'!$A$3:$A$56,"-")</f>
        <v>-</v>
      </c>
      <c r="U188" s="49" t="str">
        <f>_xlfn.XLOOKUP(B188,'F3D 1995'!$B$3:$B$60,'F3D 1995'!$A$3:$A$60,"-")</f>
        <v>-</v>
      </c>
      <c r="V188" s="49" t="str">
        <f>_xlfn.XLOOKUP(B188,'F3D 1993'!$B$3:$B$60,'F3D 1993'!$A$3:$A$60,"-")</f>
        <v>-</v>
      </c>
      <c r="W188" s="49" t="str">
        <f>_xlfn.XLOOKUP(B188,'F3D 1991'!$B$3:$B$60,'F3D 1991'!$A$3:$A$60,"-")</f>
        <v>-</v>
      </c>
      <c r="X188" s="49" t="str">
        <f>_xlfn.XLOOKUP(B188,'F3D 1989'!$B$3:$B$60,'F3D 1989'!$A$3:$A$60,"-")</f>
        <v>-</v>
      </c>
      <c r="Y188" s="49" t="str">
        <f>_xlfn.XLOOKUP(B188,'F3D 1987'!$B$3:$B$60,'F3D 1987'!$A$3:$A$60,"-")</f>
        <v>-</v>
      </c>
      <c r="Z188" s="50" t="str">
        <f>_xlfn.XLOOKUP(B188,'F3D 1985'!$B$3:$B$60,'F3D 1985'!$A$3:$A$60,"-")</f>
        <v>-</v>
      </c>
    </row>
    <row r="189" spans="1:26" x14ac:dyDescent="0.3">
      <c r="A189" s="40">
        <f>A188+1</f>
        <v>187</v>
      </c>
      <c r="B189" s="41" t="s">
        <v>407</v>
      </c>
      <c r="C189" s="42" t="s">
        <v>291</v>
      </c>
      <c r="D189" s="85">
        <f>MIN(_xlfn.XLOOKUP(B189,'F3D 2025'!B:B,'F3D 2025'!E:E,200),_xlfn.XLOOKUP(B189,'F3D 2023'!B:B,'F3D 2023'!E:E,200),_xlfn.XLOOKUP(B189,'F3D 2022'!B:B,'F3D 2022'!E:E,200),_xlfn.XLOOKUP(B189,'F3D 2019'!B:B,'F3D 2019'!E:E,200),_xlfn.XLOOKUP(B189,'F3D 2017'!B:B,'F3D 2017'!E:E,200),_xlfn.XLOOKUP(B189,'F3D 2015'!B:B,'F3D 2015'!E:E,200),_xlfn.XLOOKUP(B189,'F3D 2013'!B:B,'F3D 2013'!E:E,200),_xlfn.XLOOKUP(B189,'F3D 2011'!B:B,'F3D 2011'!E:E,200),_xlfn.XLOOKUP(B189,'F3D 2009'!B:B,'F3D 2009'!E:E,200),_xlfn.XLOOKUP(B189,'F3D 2007'!B:B,'F3D 2007'!E:E,200),_xlfn.XLOOKUP(B189,'F3D 2005'!B:B,'F3D 2005'!E:E,200),_xlfn.XLOOKUP(B189,'F3D 2003'!B:B,'F3D 2003'!E:E,200),_xlfn.XLOOKUP(B189,'F3D 2001'!B:B,'F3D 2001'!E:E,200),_xlfn.XLOOKUP(B189,'F3D 1999'!B:B,'F3D 1999'!E:E,200),_xlfn.XLOOKUP(B189,'F3D 1997'!B:B,'F3D 1997'!E:E,200),_xlfn.XLOOKUP(B189,'F3D 1995'!B:B,'F3D 1995'!E:E,200),_xlfn.XLOOKUP(B189,'F3D 1993'!B:B,'F3D 1993'!E:E,200),_xlfn.XLOOKUP(B189,'F3D 1991'!B:B,'F3D 1991'!E:E,200),_xlfn.XLOOKUP(B189,'F3D 1989'!B:B,'F3D 1989'!E:E,200),_xlfn.XLOOKUP(B189,'F3D 1987'!B:B,'F3D 1987'!E:E,200),_xlfn.XLOOKUP(B189,'F3D 1985'!B:B,'F3D 1985'!E:E,200))</f>
        <v>92.3</v>
      </c>
      <c r="E189" s="82">
        <f>_xlfn.XLOOKUP(F189,AB:AB,AC:AC,0)+_xlfn.XLOOKUP(G189,AB:AB,AC:AC,0)+_xlfn.XLOOKUP(H189,AB:AB,AC:AC,0)+_xlfn.XLOOKUP(I189,AB:AB,AC:AC,0)+_xlfn.XLOOKUP(J189,AB:AB,AC:AC,0)+_xlfn.XLOOKUP(K189,AB:AB,AC:AC,0)+_xlfn.XLOOKUP(L189,AB:AB,AC:AC,0)+_xlfn.XLOOKUP(M189,AB:AB,AC:AC,0)+_xlfn.XLOOKUP(N189,AB:AB,AC:AC,0)+_xlfn.XLOOKUP(O189,AB:AB,AC:AC,0)+_xlfn.XLOOKUP(P189,AB:AB,AC:AC,0)+_xlfn.XLOOKUP(Q189,AB:AB,AC:AC,0)+_xlfn.XLOOKUP(R189,AB:AB,AC:AC,0)+_xlfn.XLOOKUP(S189,AB:AB,AC:AC,0)+_xlfn.XLOOKUP(T189,AB:AB,AC:AC,0)+_xlfn.XLOOKUP(U189,AB:AB,AC:AC,0)+_xlfn.XLOOKUP(V189,AB:AB,AC:AC,0)+_xlfn.XLOOKUP(W189,AB:AB,AC:AC,0)+_xlfn.XLOOKUP(X189,AB:AB,AC:AC,0)+_xlfn.XLOOKUP(Y189,AB:AB,AC:AC,0)+_xlfn.XLOOKUP(Z189,AB:AB,AC:AC,0)</f>
        <v>5.9289197684185302</v>
      </c>
      <c r="F189" s="46" t="str">
        <f>_xlfn.XLOOKUP(B189,'F3D 2025'!$B$3:$B$60,'F3D 2025'!$A$3:$A$60,"-")</f>
        <v>-</v>
      </c>
      <c r="G189" s="49" t="str">
        <f>_xlfn.XLOOKUP(B189,'F3D 2023'!$B$3:$B$60,'F3D 2023'!$A$3:$A$60,"-")</f>
        <v>-</v>
      </c>
      <c r="H189" s="49" t="str">
        <f>_xlfn.XLOOKUP(B189,'F3D 2022'!$B$3:$B$60,'F3D 2022'!$A$3:$A$60,"-")</f>
        <v>-</v>
      </c>
      <c r="I189" s="49" t="str">
        <f>_xlfn.XLOOKUP(B189,'F3D 2019'!$B$3:$B$60,'F3D 2019'!$A$3:$A$60,"-")</f>
        <v>-</v>
      </c>
      <c r="J189" s="49" t="str">
        <f>_xlfn.XLOOKUP(B189,'F3D 2017'!$B$3:$B$60,'F3D 2017'!$A$3:$A$60,"-")</f>
        <v>-</v>
      </c>
      <c r="K189" s="49" t="str">
        <f>_xlfn.XLOOKUP(B189,'F3D 2015'!$B$3:$B$60,'F3D 2015'!$A$3:$A$60,"-")</f>
        <v>-</v>
      </c>
      <c r="L189" s="49" t="str">
        <f>_xlfn.XLOOKUP(B189,'F3D 2013'!$B$3:$B$60,'F3D 2013'!$A$3:$A$60,"-")</f>
        <v>-</v>
      </c>
      <c r="M189" s="49" t="str">
        <f>_xlfn.XLOOKUP(B189,'F3D 2011'!$B$3:$B$60,'F3D 2011'!$A$3:$A$60,"-")</f>
        <v>-</v>
      </c>
      <c r="N189" s="49" t="str">
        <f>_xlfn.XLOOKUP(B189,'F3D 2009'!$B$3:$B$60,'F3D 2009'!$A$3:$A$60,"-")</f>
        <v>-</v>
      </c>
      <c r="O189" s="49" t="str">
        <f>_xlfn.XLOOKUP(B189,'F3D 2007'!$B$3:$B$60,'F3D 2007'!$A$3:$A$60,"-")</f>
        <v>-</v>
      </c>
      <c r="P189" s="49" t="str">
        <f>_xlfn.XLOOKUP(B189,'F3D 2005'!$B$3:$B$60,'F3D 2005'!$A$3:$A$60,"-")</f>
        <v>-</v>
      </c>
      <c r="Q189" s="49" t="str">
        <f>_xlfn.XLOOKUP(B189,'F3D 2003'!$B$3:$B$60,'F3D 2003'!$A$3:$A$60,"-")</f>
        <v>-</v>
      </c>
      <c r="R189" s="49" t="str">
        <f>_xlfn.XLOOKUP(B189,'F3D 2001'!$B$3:$B$60,'F3D 2001'!$A$3:$A$60,"-")</f>
        <v>-</v>
      </c>
      <c r="S189" s="49" t="str">
        <f>_xlfn.XLOOKUP(B189,'F3D 1999'!$B$3:$B$60,'F3D 1999'!$A$3:$A$60,"-")</f>
        <v>-</v>
      </c>
      <c r="T189" s="49" t="str">
        <f>_xlfn.XLOOKUP(B189,'F3D 1997'!$B$3:$B$56,'F3D 1997'!$A$3:$A$56,"-")</f>
        <v>-</v>
      </c>
      <c r="U189" s="49" t="str">
        <f>_xlfn.XLOOKUP(B189,'F3D 1995'!$B$3:$B$60,'F3D 1995'!$A$3:$A$60,"-")</f>
        <v>-</v>
      </c>
      <c r="V189" s="49" t="str">
        <f>_xlfn.XLOOKUP(B189,'F3D 1993'!$B$3:$B$60,'F3D 1993'!$A$3:$A$60,"-")</f>
        <v>-</v>
      </c>
      <c r="W189" s="49">
        <f>_xlfn.XLOOKUP(B189,'F3D 1991'!$B$3:$B$60,'F3D 1991'!$A$3:$A$60,"-")</f>
        <v>22</v>
      </c>
      <c r="X189" s="49" t="str">
        <f>_xlfn.XLOOKUP(B189,'F3D 1989'!$B$3:$B$60,'F3D 1989'!$A$3:$A$60,"-")</f>
        <v>-</v>
      </c>
      <c r="Y189" s="49" t="str">
        <f>_xlfn.XLOOKUP(B189,'F3D 1987'!$B$3:$B$60,'F3D 1987'!$A$3:$A$60,"-")</f>
        <v>-</v>
      </c>
      <c r="Z189" s="50" t="str">
        <f>_xlfn.XLOOKUP(B189,'F3D 1985'!$B$3:$B$60,'F3D 1985'!$A$3:$A$60,"-")</f>
        <v>-</v>
      </c>
    </row>
    <row r="190" spans="1:26" x14ac:dyDescent="0.3">
      <c r="A190" s="40">
        <f>A189+1</f>
        <v>188</v>
      </c>
      <c r="B190" s="41" t="s">
        <v>236</v>
      </c>
      <c r="C190" s="42" t="s">
        <v>10</v>
      </c>
      <c r="D190" s="85">
        <f>MIN(_xlfn.XLOOKUP(B190,'F3D 2025'!B:B,'F3D 2025'!E:E,200),_xlfn.XLOOKUP(B190,'F3D 2023'!B:B,'F3D 2023'!E:E,200),_xlfn.XLOOKUP(B190,'F3D 2022'!B:B,'F3D 2022'!E:E,200),_xlfn.XLOOKUP(B190,'F3D 2019'!B:B,'F3D 2019'!E:E,200),_xlfn.XLOOKUP(B190,'F3D 2017'!B:B,'F3D 2017'!E:E,200),_xlfn.XLOOKUP(B190,'F3D 2015'!B:B,'F3D 2015'!E:E,200),_xlfn.XLOOKUP(B190,'F3D 2013'!B:B,'F3D 2013'!E:E,200),_xlfn.XLOOKUP(B190,'F3D 2011'!B:B,'F3D 2011'!E:E,200),_xlfn.XLOOKUP(B190,'F3D 2009'!B:B,'F3D 2009'!E:E,200),_xlfn.XLOOKUP(B190,'F3D 2007'!B:B,'F3D 2007'!E:E,200),_xlfn.XLOOKUP(B190,'F3D 2005'!B:B,'F3D 2005'!E:E,200),_xlfn.XLOOKUP(B190,'F3D 2003'!B:B,'F3D 2003'!E:E,200),_xlfn.XLOOKUP(B190,'F3D 2001'!B:B,'F3D 2001'!E:E,200),_xlfn.XLOOKUP(B190,'F3D 1999'!B:B,'F3D 1999'!E:E,200),_xlfn.XLOOKUP(B190,'F3D 1997'!B:B,'F3D 1997'!E:E,200),_xlfn.XLOOKUP(B190,'F3D 1995'!B:B,'F3D 1995'!E:E,200),_xlfn.XLOOKUP(B190,'F3D 1993'!B:B,'F3D 1993'!E:E,200),_xlfn.XLOOKUP(B190,'F3D 1991'!B:B,'F3D 1991'!E:E,200),_xlfn.XLOOKUP(B190,'F3D 1989'!B:B,'F3D 1989'!E:E,200),_xlfn.XLOOKUP(B190,'F3D 1987'!B:B,'F3D 1987'!E:E,200),_xlfn.XLOOKUP(B190,'F3D 1985'!B:B,'F3D 1985'!E:E,200))</f>
        <v>65.8</v>
      </c>
      <c r="E190" s="82">
        <f>_xlfn.XLOOKUP(F190,AB:AB,AC:AC,0)+_xlfn.XLOOKUP(G190,AB:AB,AC:AC,0)+_xlfn.XLOOKUP(H190,AB:AB,AC:AC,0)+_xlfn.XLOOKUP(I190,AB:AB,AC:AC,0)+_xlfn.XLOOKUP(J190,AB:AB,AC:AC,0)+_xlfn.XLOOKUP(K190,AB:AB,AC:AC,0)+_xlfn.XLOOKUP(L190,AB:AB,AC:AC,0)+_xlfn.XLOOKUP(M190,AB:AB,AC:AC,0)+_xlfn.XLOOKUP(N190,AB:AB,AC:AC,0)+_xlfn.XLOOKUP(O190,AB:AB,AC:AC,0)+_xlfn.XLOOKUP(P190,AB:AB,AC:AC,0)+_xlfn.XLOOKUP(Q190,AB:AB,AC:AC,0)+_xlfn.XLOOKUP(R190,AB:AB,AC:AC,0)+_xlfn.XLOOKUP(S190,AB:AB,AC:AC,0)+_xlfn.XLOOKUP(T190,AB:AB,AC:AC,0)+_xlfn.XLOOKUP(U190,AB:AB,AC:AC,0)+_xlfn.XLOOKUP(V190,AB:AB,AC:AC,0)+_xlfn.XLOOKUP(W190,AB:AB,AC:AC,0)+_xlfn.XLOOKUP(X190,AB:AB,AC:AC,0)+_xlfn.XLOOKUP(Y190,AB:AB,AC:AC,0)+_xlfn.XLOOKUP(Z190,AB:AB,AC:AC,0)</f>
        <v>5.9289197684185302</v>
      </c>
      <c r="F190" s="46" t="str">
        <f>_xlfn.XLOOKUP(B190,'F3D 2025'!$B$3:$B$60,'F3D 2025'!$A$3:$A$60,"-")</f>
        <v>-</v>
      </c>
      <c r="G190" s="49" t="str">
        <f>_xlfn.XLOOKUP(B190,'F3D 2023'!$B$3:$B$60,'F3D 2023'!$A$3:$A$60,"-")</f>
        <v>-</v>
      </c>
      <c r="H190" s="49" t="str">
        <f>_xlfn.XLOOKUP(B190,'F3D 2022'!$B$3:$B$60,'F3D 2022'!$A$3:$A$60,"-")</f>
        <v>-</v>
      </c>
      <c r="I190" s="49" t="str">
        <f>_xlfn.XLOOKUP(B190,'F3D 2019'!$B$3:$B$60,'F3D 2019'!$A$3:$A$60,"-")</f>
        <v>-</v>
      </c>
      <c r="J190" s="49" t="str">
        <f>_xlfn.XLOOKUP(B190,'F3D 2017'!$B$3:$B$60,'F3D 2017'!$A$3:$A$60,"-")</f>
        <v>-</v>
      </c>
      <c r="K190" s="49" t="str">
        <f>_xlfn.XLOOKUP(B190,'F3D 2015'!$B$3:$B$60,'F3D 2015'!$A$3:$A$60,"-")</f>
        <v>-</v>
      </c>
      <c r="L190" s="49" t="str">
        <f>_xlfn.XLOOKUP(B190,'F3D 2013'!$B$3:$B$60,'F3D 2013'!$A$3:$A$60,"-")</f>
        <v>-</v>
      </c>
      <c r="M190" s="49" t="str">
        <f>_xlfn.XLOOKUP(B190,'F3D 2011'!$B$3:$B$60,'F3D 2011'!$A$3:$A$60,"-")</f>
        <v>-</v>
      </c>
      <c r="N190" s="49" t="str">
        <f>_xlfn.XLOOKUP(B190,'F3D 2009'!$B$3:$B$60,'F3D 2009'!$A$3:$A$60,"-")</f>
        <v>-</v>
      </c>
      <c r="O190" s="49" t="str">
        <f>_xlfn.XLOOKUP(B190,'F3D 2007'!$B$3:$B$60,'F3D 2007'!$A$3:$A$60,"-")</f>
        <v>-</v>
      </c>
      <c r="P190" s="49" t="str">
        <f>_xlfn.XLOOKUP(B190,'F3D 2005'!$B$3:$B$60,'F3D 2005'!$A$3:$A$60,"-")</f>
        <v>-</v>
      </c>
      <c r="Q190" s="49">
        <f>_xlfn.XLOOKUP(B190,'F3D 2003'!$B$3:$B$60,'F3D 2003'!$A$3:$A$60,"-")</f>
        <v>22</v>
      </c>
      <c r="R190" s="49" t="str">
        <f>_xlfn.XLOOKUP(B190,'F3D 2001'!$B$3:$B$60,'F3D 2001'!$A$3:$A$60,"-")</f>
        <v>-</v>
      </c>
      <c r="S190" s="49" t="str">
        <f>_xlfn.XLOOKUP(B190,'F3D 1999'!$B$3:$B$60,'F3D 1999'!$A$3:$A$60,"-")</f>
        <v>-</v>
      </c>
      <c r="T190" s="49" t="str">
        <f>_xlfn.XLOOKUP(B190,'F3D 1997'!$B$3:$B$56,'F3D 1997'!$A$3:$A$56,"-")</f>
        <v>-</v>
      </c>
      <c r="U190" s="49" t="str">
        <f>_xlfn.XLOOKUP(B190,'F3D 1995'!$B$3:$B$60,'F3D 1995'!$A$3:$A$60,"-")</f>
        <v>-</v>
      </c>
      <c r="V190" s="49" t="str">
        <f>_xlfn.XLOOKUP(B190,'F3D 1993'!$B$3:$B$60,'F3D 1993'!$A$3:$A$60,"-")</f>
        <v>-</v>
      </c>
      <c r="W190" s="49" t="str">
        <f>_xlfn.XLOOKUP(B190,'F3D 1991'!$B$3:$B$60,'F3D 1991'!$A$3:$A$60,"-")</f>
        <v>-</v>
      </c>
      <c r="X190" s="49" t="str">
        <f>_xlfn.XLOOKUP(B190,'F3D 1989'!$B$3:$B$60,'F3D 1989'!$A$3:$A$60,"-")</f>
        <v>-</v>
      </c>
      <c r="Y190" s="49" t="str">
        <f>_xlfn.XLOOKUP(B190,'F3D 1987'!$B$3:$B$60,'F3D 1987'!$A$3:$A$60,"-")</f>
        <v>-</v>
      </c>
      <c r="Z190" s="50" t="str">
        <f>_xlfn.XLOOKUP(B190,'F3D 1985'!$B$3:$B$60,'F3D 1985'!$A$3:$A$60,"-")</f>
        <v>-</v>
      </c>
    </row>
    <row r="191" spans="1:26" x14ac:dyDescent="0.3">
      <c r="A191" s="40">
        <f>A190+1</f>
        <v>189</v>
      </c>
      <c r="B191" s="41" t="s">
        <v>331</v>
      </c>
      <c r="C191" s="42" t="s">
        <v>10</v>
      </c>
      <c r="D191" s="85">
        <f>MIN(_xlfn.XLOOKUP(B191,'F3D 2025'!B:B,'F3D 2025'!E:E,200),_xlfn.XLOOKUP(B191,'F3D 2023'!B:B,'F3D 2023'!E:E,200),_xlfn.XLOOKUP(B191,'F3D 2022'!B:B,'F3D 2022'!E:E,200),_xlfn.XLOOKUP(B191,'F3D 2019'!B:B,'F3D 2019'!E:E,200),_xlfn.XLOOKUP(B191,'F3D 2017'!B:B,'F3D 2017'!E:E,200),_xlfn.XLOOKUP(B191,'F3D 2015'!B:B,'F3D 2015'!E:E,200),_xlfn.XLOOKUP(B191,'F3D 2013'!B:B,'F3D 2013'!E:E,200),_xlfn.XLOOKUP(B191,'F3D 2011'!B:B,'F3D 2011'!E:E,200),_xlfn.XLOOKUP(B191,'F3D 2009'!B:B,'F3D 2009'!E:E,200),_xlfn.XLOOKUP(B191,'F3D 2007'!B:B,'F3D 2007'!E:E,200),_xlfn.XLOOKUP(B191,'F3D 2005'!B:B,'F3D 2005'!E:E,200),_xlfn.XLOOKUP(B191,'F3D 2003'!B:B,'F3D 2003'!E:E,200),_xlfn.XLOOKUP(B191,'F3D 2001'!B:B,'F3D 2001'!E:E,200),_xlfn.XLOOKUP(B191,'F3D 1999'!B:B,'F3D 1999'!E:E,200),_xlfn.XLOOKUP(B191,'F3D 1997'!B:B,'F3D 1997'!E:E,200),_xlfn.XLOOKUP(B191,'F3D 1995'!B:B,'F3D 1995'!E:E,200),_xlfn.XLOOKUP(B191,'F3D 1993'!B:B,'F3D 1993'!E:E,200),_xlfn.XLOOKUP(B191,'F3D 1991'!B:B,'F3D 1991'!E:E,200),_xlfn.XLOOKUP(B191,'F3D 1989'!B:B,'F3D 1989'!E:E,200),_xlfn.XLOOKUP(B191,'F3D 1987'!B:B,'F3D 1987'!E:E,200),_xlfn.XLOOKUP(B191,'F3D 1985'!B:B,'F3D 1985'!E:E,200))</f>
        <v>90.1</v>
      </c>
      <c r="E191" s="82">
        <f>_xlfn.XLOOKUP(F191,AB:AB,AC:AC,0)+_xlfn.XLOOKUP(G191,AB:AB,AC:AC,0)+_xlfn.XLOOKUP(H191,AB:AB,AC:AC,0)+_xlfn.XLOOKUP(I191,AB:AB,AC:AC,0)+_xlfn.XLOOKUP(J191,AB:AB,AC:AC,0)+_xlfn.XLOOKUP(K191,AB:AB,AC:AC,0)+_xlfn.XLOOKUP(L191,AB:AB,AC:AC,0)+_xlfn.XLOOKUP(M191,AB:AB,AC:AC,0)+_xlfn.XLOOKUP(N191,AB:AB,AC:AC,0)+_xlfn.XLOOKUP(O191,AB:AB,AC:AC,0)+_xlfn.XLOOKUP(P191,AB:AB,AC:AC,0)+_xlfn.XLOOKUP(Q191,AB:AB,AC:AC,0)+_xlfn.XLOOKUP(R191,AB:AB,AC:AC,0)+_xlfn.XLOOKUP(S191,AB:AB,AC:AC,0)+_xlfn.XLOOKUP(T191,AB:AB,AC:AC,0)+_xlfn.XLOOKUP(U191,AB:AB,AC:AC,0)+_xlfn.XLOOKUP(V191,AB:AB,AC:AC,0)+_xlfn.XLOOKUP(W191,AB:AB,AC:AC,0)+_xlfn.XLOOKUP(X191,AB:AB,AC:AC,0)+_xlfn.XLOOKUP(Y191,AB:AB,AC:AC,0)+_xlfn.XLOOKUP(Z191,AB:AB,AC:AC,0)</f>
        <v>5.9289197684185302</v>
      </c>
      <c r="F191" s="46" t="str">
        <f>_xlfn.XLOOKUP(B191,'F3D 2025'!$B$3:$B$60,'F3D 2025'!$A$3:$A$60,"-")</f>
        <v>-</v>
      </c>
      <c r="G191" s="49" t="str">
        <f>_xlfn.XLOOKUP(B191,'F3D 2023'!$B$3:$B$60,'F3D 2023'!$A$3:$A$60,"-")</f>
        <v>-</v>
      </c>
      <c r="H191" s="49" t="str">
        <f>_xlfn.XLOOKUP(B191,'F3D 2022'!$B$3:$B$60,'F3D 2022'!$A$3:$A$60,"-")</f>
        <v>-</v>
      </c>
      <c r="I191" s="49" t="str">
        <f>_xlfn.XLOOKUP(B191,'F3D 2019'!$B$3:$B$60,'F3D 2019'!$A$3:$A$60,"-")</f>
        <v>-</v>
      </c>
      <c r="J191" s="49" t="str">
        <f>_xlfn.XLOOKUP(B191,'F3D 2017'!$B$3:$B$60,'F3D 2017'!$A$3:$A$60,"-")</f>
        <v>-</v>
      </c>
      <c r="K191" s="49" t="str">
        <f>_xlfn.XLOOKUP(B191,'F3D 2015'!$B$3:$B$60,'F3D 2015'!$A$3:$A$60,"-")</f>
        <v>-</v>
      </c>
      <c r="L191" s="49" t="str">
        <f>_xlfn.XLOOKUP(B191,'F3D 2013'!$B$3:$B$60,'F3D 2013'!$A$3:$A$60,"-")</f>
        <v>-</v>
      </c>
      <c r="M191" s="49" t="str">
        <f>_xlfn.XLOOKUP(B191,'F3D 2011'!$B$3:$B$60,'F3D 2011'!$A$3:$A$60,"-")</f>
        <v>-</v>
      </c>
      <c r="N191" s="49" t="str">
        <f>_xlfn.XLOOKUP(B191,'F3D 2009'!$B$3:$B$60,'F3D 2009'!$A$3:$A$60,"-")</f>
        <v>-</v>
      </c>
      <c r="O191" s="49" t="str">
        <f>_xlfn.XLOOKUP(B191,'F3D 2007'!$B$3:$B$60,'F3D 2007'!$A$3:$A$60,"-")</f>
        <v>-</v>
      </c>
      <c r="P191" s="49" t="str">
        <f>_xlfn.XLOOKUP(B191,'F3D 2005'!$B$3:$B$60,'F3D 2005'!$A$3:$A$60,"-")</f>
        <v>-</v>
      </c>
      <c r="Q191" s="49" t="str">
        <f>_xlfn.XLOOKUP(B191,'F3D 2003'!$B$3:$B$60,'F3D 2003'!$A$3:$A$60,"-")</f>
        <v>-</v>
      </c>
      <c r="R191" s="49" t="str">
        <f>_xlfn.XLOOKUP(B191,'F3D 2001'!$B$3:$B$60,'F3D 2001'!$A$3:$A$60,"-")</f>
        <v>-</v>
      </c>
      <c r="S191" s="49" t="str">
        <f>_xlfn.XLOOKUP(B191,'F3D 1999'!$B$3:$B$60,'F3D 1999'!$A$3:$A$60,"-")</f>
        <v>-</v>
      </c>
      <c r="T191" s="49" t="str">
        <f>_xlfn.XLOOKUP(B191,'F3D 1997'!$B$3:$B$56,'F3D 1997'!$A$3:$A$56,"-")</f>
        <v>-</v>
      </c>
      <c r="U191" s="49" t="str">
        <f>_xlfn.XLOOKUP(B191,'F3D 1995'!$B$3:$B$60,'F3D 1995'!$A$3:$A$60,"-")</f>
        <v>-</v>
      </c>
      <c r="V191" s="49" t="str">
        <f>_xlfn.XLOOKUP(B191,'F3D 1993'!$B$3:$B$60,'F3D 1993'!$A$3:$A$60,"-")</f>
        <v>-</v>
      </c>
      <c r="W191" s="49" t="str">
        <f>_xlfn.XLOOKUP(B191,'F3D 1991'!$B$3:$B$60,'F3D 1991'!$A$3:$A$60,"-")</f>
        <v>-</v>
      </c>
      <c r="X191" s="49">
        <f>_xlfn.XLOOKUP(B191,'F3D 1989'!$B$3:$B$60,'F3D 1989'!$A$3:$A$60,"-")</f>
        <v>22</v>
      </c>
      <c r="Y191" s="49" t="str">
        <f>_xlfn.XLOOKUP(B191,'F3D 1987'!$B$3:$B$60,'F3D 1987'!$A$3:$A$60,"-")</f>
        <v>-</v>
      </c>
      <c r="Z191" s="50" t="str">
        <f>_xlfn.XLOOKUP(B191,'F3D 1985'!$B$3:$B$60,'F3D 1985'!$A$3:$A$60,"-")</f>
        <v>-</v>
      </c>
    </row>
    <row r="192" spans="1:26" x14ac:dyDescent="0.3">
      <c r="A192" s="40">
        <f>A191+1</f>
        <v>190</v>
      </c>
      <c r="B192" s="41" t="s">
        <v>191</v>
      </c>
      <c r="C192" s="42" t="s">
        <v>373</v>
      </c>
      <c r="D192" s="85">
        <f>MIN(_xlfn.XLOOKUP(B192,'F3D 2025'!B:B,'F3D 2025'!E:E,200),_xlfn.XLOOKUP(B192,'F3D 2023'!B:B,'F3D 2023'!E:E,200),_xlfn.XLOOKUP(B192,'F3D 2022'!B:B,'F3D 2022'!E:E,200),_xlfn.XLOOKUP(B192,'F3D 2019'!B:B,'F3D 2019'!E:E,200),_xlfn.XLOOKUP(B192,'F3D 2017'!B:B,'F3D 2017'!E:E,200),_xlfn.XLOOKUP(B192,'F3D 2015'!B:B,'F3D 2015'!E:E,200),_xlfn.XLOOKUP(B192,'F3D 2013'!B:B,'F3D 2013'!E:E,200),_xlfn.XLOOKUP(B192,'F3D 2011'!B:B,'F3D 2011'!E:E,200),_xlfn.XLOOKUP(B192,'F3D 2009'!B:B,'F3D 2009'!E:E,200),_xlfn.XLOOKUP(B192,'F3D 2007'!B:B,'F3D 2007'!E:E,200),_xlfn.XLOOKUP(B192,'F3D 2005'!B:B,'F3D 2005'!E:E,200),_xlfn.XLOOKUP(B192,'F3D 2003'!B:B,'F3D 2003'!E:E,200),_xlfn.XLOOKUP(B192,'F3D 2001'!B:B,'F3D 2001'!E:E,200),_xlfn.XLOOKUP(B192,'F3D 1999'!B:B,'F3D 1999'!E:E,200),_xlfn.XLOOKUP(B192,'F3D 1997'!B:B,'F3D 1997'!E:E,200),_xlfn.XLOOKUP(B192,'F3D 1995'!B:B,'F3D 1995'!E:E,200),_xlfn.XLOOKUP(B192,'F3D 1993'!B:B,'F3D 1993'!E:E,200),_xlfn.XLOOKUP(B192,'F3D 1991'!B:B,'F3D 1991'!E:E,200),_xlfn.XLOOKUP(B192,'F3D 1989'!B:B,'F3D 1989'!E:E,200),_xlfn.XLOOKUP(B192,'F3D 1987'!B:B,'F3D 1987'!E:E,200),_xlfn.XLOOKUP(B192,'F3D 1985'!B:B,'F3D 1985'!E:E,200))</f>
        <v>65.95</v>
      </c>
      <c r="E192" s="82">
        <f>_xlfn.XLOOKUP(F192,AB:AB,AC:AC,0)+_xlfn.XLOOKUP(G192,AB:AB,AC:AC,0)+_xlfn.XLOOKUP(H192,AB:AB,AC:AC,0)+_xlfn.XLOOKUP(I192,AB:AB,AC:AC,0)+_xlfn.XLOOKUP(J192,AB:AB,AC:AC,0)+_xlfn.XLOOKUP(K192,AB:AB,AC:AC,0)+_xlfn.XLOOKUP(L192,AB:AB,AC:AC,0)+_xlfn.XLOOKUP(M192,AB:AB,AC:AC,0)+_xlfn.XLOOKUP(N192,AB:AB,AC:AC,0)+_xlfn.XLOOKUP(O192,AB:AB,AC:AC,0)+_xlfn.XLOOKUP(P192,AB:AB,AC:AC,0)+_xlfn.XLOOKUP(Q192,AB:AB,AC:AC,0)+_xlfn.XLOOKUP(R192,AB:AB,AC:AC,0)+_xlfn.XLOOKUP(S192,AB:AB,AC:AC,0)+_xlfn.XLOOKUP(T192,AB:AB,AC:AC,0)+_xlfn.XLOOKUP(U192,AB:AB,AC:AC,0)+_xlfn.XLOOKUP(V192,AB:AB,AC:AC,0)+_xlfn.XLOOKUP(W192,AB:AB,AC:AC,0)+_xlfn.XLOOKUP(X192,AB:AB,AC:AC,0)+_xlfn.XLOOKUP(Y192,AB:AB,AC:AC,0)+_xlfn.XLOOKUP(Z192,AB:AB,AC:AC,0)</f>
        <v>5.5759148785776578</v>
      </c>
      <c r="F192" s="46" t="str">
        <f>_xlfn.XLOOKUP(B192,'F3D 2025'!$B$3:$B$60,'F3D 2025'!$A$3:$A$60,"-")</f>
        <v>-</v>
      </c>
      <c r="G192" s="49" t="str">
        <f>_xlfn.XLOOKUP(B192,'F3D 2023'!$B$3:$B$60,'F3D 2023'!$A$3:$A$60,"-")</f>
        <v>-</v>
      </c>
      <c r="H192" s="49" t="str">
        <f>_xlfn.XLOOKUP(B192,'F3D 2022'!$B$3:$B$60,'F3D 2022'!$A$3:$A$60,"-")</f>
        <v>-</v>
      </c>
      <c r="I192" s="49" t="str">
        <f>_xlfn.XLOOKUP(B192,'F3D 2019'!$B$3:$B$60,'F3D 2019'!$A$3:$A$60,"-")</f>
        <v>-</v>
      </c>
      <c r="J192" s="49" t="str">
        <f>_xlfn.XLOOKUP(B192,'F3D 2017'!$B$3:$B$60,'F3D 2017'!$A$3:$A$60,"-")</f>
        <v>-</v>
      </c>
      <c r="K192" s="49" t="str">
        <f>_xlfn.XLOOKUP(B192,'F3D 2015'!$B$3:$B$60,'F3D 2015'!$A$3:$A$60,"-")</f>
        <v>-</v>
      </c>
      <c r="L192" s="49" t="str">
        <f>_xlfn.XLOOKUP(B192,'F3D 2013'!$B$3:$B$60,'F3D 2013'!$A$3:$A$60,"-")</f>
        <v>-</v>
      </c>
      <c r="M192" s="49">
        <f>_xlfn.XLOOKUP(B192,'F3D 2011'!$B$3:$B$60,'F3D 2011'!$A$3:$A$60,"-")</f>
        <v>45</v>
      </c>
      <c r="N192" s="49">
        <f>_xlfn.XLOOKUP(B192,'F3D 2009'!$B$3:$B$60,'F3D 2009'!$A$3:$A$60,"-")</f>
        <v>37</v>
      </c>
      <c r="O192" s="49">
        <f>_xlfn.XLOOKUP(B192,'F3D 2007'!$B$3:$B$60,'F3D 2007'!$A$3:$A$60,"-")</f>
        <v>29</v>
      </c>
      <c r="P192" s="49" t="str">
        <f>_xlfn.XLOOKUP(B192,'F3D 2005'!$B$3:$B$60,'F3D 2005'!$A$3:$A$60,"-")</f>
        <v>-</v>
      </c>
      <c r="Q192" s="49" t="str">
        <f>_xlfn.XLOOKUP(B192,'F3D 2003'!$B$3:$B$60,'F3D 2003'!$A$3:$A$60,"-")</f>
        <v>-</v>
      </c>
      <c r="R192" s="49" t="str">
        <f>_xlfn.XLOOKUP(B192,'F3D 2001'!$B$3:$B$60,'F3D 2001'!$A$3:$A$60,"-")</f>
        <v>-</v>
      </c>
      <c r="S192" s="49" t="str">
        <f>_xlfn.XLOOKUP(B192,'F3D 1999'!$B$3:$B$60,'F3D 1999'!$A$3:$A$60,"-")</f>
        <v>-</v>
      </c>
      <c r="T192" s="49" t="str">
        <f>_xlfn.XLOOKUP(B192,'F3D 1997'!$B$3:$B$56,'F3D 1997'!$A$3:$A$56,"-")</f>
        <v>-</v>
      </c>
      <c r="U192" s="49" t="str">
        <f>_xlfn.XLOOKUP(B192,'F3D 1995'!$B$3:$B$60,'F3D 1995'!$A$3:$A$60,"-")</f>
        <v>-</v>
      </c>
      <c r="V192" s="49" t="str">
        <f>_xlfn.XLOOKUP(B192,'F3D 1993'!$B$3:$B$60,'F3D 1993'!$A$3:$A$60,"-")</f>
        <v>-</v>
      </c>
      <c r="W192" s="49" t="str">
        <f>_xlfn.XLOOKUP(B192,'F3D 1991'!$B$3:$B$60,'F3D 1991'!$A$3:$A$60,"-")</f>
        <v>-</v>
      </c>
      <c r="X192" s="49" t="str">
        <f>_xlfn.XLOOKUP(B192,'F3D 1989'!$B$3:$B$60,'F3D 1989'!$A$3:$A$60,"-")</f>
        <v>-</v>
      </c>
      <c r="Y192" s="49" t="str">
        <f>_xlfn.XLOOKUP(B192,'F3D 1987'!$B$3:$B$60,'F3D 1987'!$A$3:$A$60,"-")</f>
        <v>-</v>
      </c>
      <c r="Z192" s="50" t="str">
        <f>_xlfn.XLOOKUP(B192,'F3D 1985'!$B$3:$B$60,'F3D 1985'!$A$3:$A$60,"-")</f>
        <v>-</v>
      </c>
    </row>
    <row r="193" spans="1:26" x14ac:dyDescent="0.3">
      <c r="A193" s="40">
        <f>A192+1</f>
        <v>191</v>
      </c>
      <c r="B193" s="41" t="s">
        <v>275</v>
      </c>
      <c r="C193" s="42" t="s">
        <v>34</v>
      </c>
      <c r="D193" s="85">
        <f>MIN(_xlfn.XLOOKUP(B193,'F3D 2025'!B:B,'F3D 2025'!E:E,200),_xlfn.XLOOKUP(B193,'F3D 2023'!B:B,'F3D 2023'!E:E,200),_xlfn.XLOOKUP(B193,'F3D 2022'!B:B,'F3D 2022'!E:E,200),_xlfn.XLOOKUP(B193,'F3D 2019'!B:B,'F3D 2019'!E:E,200),_xlfn.XLOOKUP(B193,'F3D 2017'!B:B,'F3D 2017'!E:E,200),_xlfn.XLOOKUP(B193,'F3D 2015'!B:B,'F3D 2015'!E:E,200),_xlfn.XLOOKUP(B193,'F3D 2013'!B:B,'F3D 2013'!E:E,200),_xlfn.XLOOKUP(B193,'F3D 2011'!B:B,'F3D 2011'!E:E,200),_xlfn.XLOOKUP(B193,'F3D 2009'!B:B,'F3D 2009'!E:E,200),_xlfn.XLOOKUP(B193,'F3D 2007'!B:B,'F3D 2007'!E:E,200),_xlfn.XLOOKUP(B193,'F3D 2005'!B:B,'F3D 2005'!E:E,200),_xlfn.XLOOKUP(B193,'F3D 2003'!B:B,'F3D 2003'!E:E,200),_xlfn.XLOOKUP(B193,'F3D 2001'!B:B,'F3D 2001'!E:E,200),_xlfn.XLOOKUP(B193,'F3D 1999'!B:B,'F3D 1999'!E:E,200),_xlfn.XLOOKUP(B193,'F3D 1997'!B:B,'F3D 1997'!E:E,200),_xlfn.XLOOKUP(B193,'F3D 1995'!B:B,'F3D 1995'!E:E,200),_xlfn.XLOOKUP(B193,'F3D 1993'!B:B,'F3D 1993'!E:E,200),_xlfn.XLOOKUP(B193,'F3D 1991'!B:B,'F3D 1991'!E:E,200),_xlfn.XLOOKUP(B193,'F3D 1989'!B:B,'F3D 1989'!E:E,200),_xlfn.XLOOKUP(B193,'F3D 1987'!B:B,'F3D 1987'!E:E,200),_xlfn.XLOOKUP(B193,'F3D 1985'!B:B,'F3D 1985'!E:E,200))</f>
        <v>61.03</v>
      </c>
      <c r="E193" s="82">
        <f>_xlfn.XLOOKUP(F193,AB:AB,AC:AC,0)+_xlfn.XLOOKUP(G193,AB:AB,AC:AC,0)+_xlfn.XLOOKUP(H193,AB:AB,AC:AC,0)+_xlfn.XLOOKUP(I193,AB:AB,AC:AC,0)+_xlfn.XLOOKUP(J193,AB:AB,AC:AC,0)+_xlfn.XLOOKUP(K193,AB:AB,AC:AC,0)+_xlfn.XLOOKUP(L193,AB:AB,AC:AC,0)+_xlfn.XLOOKUP(M193,AB:AB,AC:AC,0)+_xlfn.XLOOKUP(N193,AB:AB,AC:AC,0)+_xlfn.XLOOKUP(O193,AB:AB,AC:AC,0)+_xlfn.XLOOKUP(P193,AB:AB,AC:AC,0)+_xlfn.XLOOKUP(Q193,AB:AB,AC:AC,0)+_xlfn.XLOOKUP(R193,AB:AB,AC:AC,0)+_xlfn.XLOOKUP(S193,AB:AB,AC:AC,0)+_xlfn.XLOOKUP(T193,AB:AB,AC:AC,0)+_xlfn.XLOOKUP(U193,AB:AB,AC:AC,0)+_xlfn.XLOOKUP(V193,AB:AB,AC:AC,0)+_xlfn.XLOOKUP(W193,AB:AB,AC:AC,0)+_xlfn.XLOOKUP(X193,AB:AB,AC:AC,0)+_xlfn.XLOOKUP(Y193,AB:AB,AC:AC,0)+_xlfn.XLOOKUP(Z193,AB:AB,AC:AC,0)</f>
        <v>5.2727716168838077</v>
      </c>
      <c r="F193" s="46" t="str">
        <f>_xlfn.XLOOKUP(B193,'F3D 2025'!$B$3:$B$60,'F3D 2025'!$A$3:$A$60,"-")</f>
        <v>-</v>
      </c>
      <c r="G193" s="49" t="str">
        <f>_xlfn.XLOOKUP(B193,'F3D 2023'!$B$3:$B$60,'F3D 2023'!$A$3:$A$60,"-")</f>
        <v>-</v>
      </c>
      <c r="H193" s="49" t="str">
        <f>_xlfn.XLOOKUP(B193,'F3D 2022'!$B$3:$B$60,'F3D 2022'!$A$3:$A$60,"-")</f>
        <v>-</v>
      </c>
      <c r="I193" s="49" t="str">
        <f>_xlfn.XLOOKUP(B193,'F3D 2019'!$B$3:$B$60,'F3D 2019'!$A$3:$A$60,"-")</f>
        <v>-</v>
      </c>
      <c r="J193" s="49" t="str">
        <f>_xlfn.XLOOKUP(B193,'F3D 2017'!$B$3:$B$60,'F3D 2017'!$A$3:$A$60,"-")</f>
        <v>-</v>
      </c>
      <c r="K193" s="49" t="str">
        <f>_xlfn.XLOOKUP(B193,'F3D 2015'!$B$3:$B$60,'F3D 2015'!$A$3:$A$60,"-")</f>
        <v>-</v>
      </c>
      <c r="L193" s="49">
        <f>_xlfn.XLOOKUP(B193,'F3D 2013'!$B$3:$B$60,'F3D 2013'!$A$3:$A$60,"-")</f>
        <v>23</v>
      </c>
      <c r="M193" s="49" t="str">
        <f>_xlfn.XLOOKUP(B193,'F3D 2011'!$B$3:$B$60,'F3D 2011'!$A$3:$A$60,"-")</f>
        <v>-</v>
      </c>
      <c r="N193" s="49" t="str">
        <f>_xlfn.XLOOKUP(B193,'F3D 2009'!$B$3:$B$60,'F3D 2009'!$A$3:$A$60,"-")</f>
        <v>-</v>
      </c>
      <c r="O193" s="49" t="str">
        <f>_xlfn.XLOOKUP(B193,'F3D 2007'!$B$3:$B$60,'F3D 2007'!$A$3:$A$60,"-")</f>
        <v>-</v>
      </c>
      <c r="P193" s="49" t="str">
        <f>_xlfn.XLOOKUP(B193,'F3D 2005'!$B$3:$B$60,'F3D 2005'!$A$3:$A$60,"-")</f>
        <v>-</v>
      </c>
      <c r="Q193" s="49" t="str">
        <f>_xlfn.XLOOKUP(B193,'F3D 2003'!$B$3:$B$60,'F3D 2003'!$A$3:$A$60,"-")</f>
        <v>-</v>
      </c>
      <c r="R193" s="49" t="str">
        <f>_xlfn.XLOOKUP(B193,'F3D 2001'!$B$3:$B$60,'F3D 2001'!$A$3:$A$60,"-")</f>
        <v>-</v>
      </c>
      <c r="S193" s="49" t="str">
        <f>_xlfn.XLOOKUP(B193,'F3D 1999'!$B$3:$B$60,'F3D 1999'!$A$3:$A$60,"-")</f>
        <v>-</v>
      </c>
      <c r="T193" s="49" t="str">
        <f>_xlfn.XLOOKUP(B193,'F3D 1997'!$B$3:$B$56,'F3D 1997'!$A$3:$A$56,"-")</f>
        <v>-</v>
      </c>
      <c r="U193" s="49" t="str">
        <f>_xlfn.XLOOKUP(B193,'F3D 1995'!$B$3:$B$60,'F3D 1995'!$A$3:$A$60,"-")</f>
        <v>-</v>
      </c>
      <c r="V193" s="49" t="str">
        <f>_xlfn.XLOOKUP(B193,'F3D 1993'!$B$3:$B$60,'F3D 1993'!$A$3:$A$60,"-")</f>
        <v>-</v>
      </c>
      <c r="W193" s="49" t="str">
        <f>_xlfn.XLOOKUP(B193,'F3D 1991'!$B$3:$B$60,'F3D 1991'!$A$3:$A$60,"-")</f>
        <v>-</v>
      </c>
      <c r="X193" s="49" t="str">
        <f>_xlfn.XLOOKUP(B193,'F3D 1989'!$B$3:$B$60,'F3D 1989'!$A$3:$A$60,"-")</f>
        <v>-</v>
      </c>
      <c r="Y193" s="49" t="str">
        <f>_xlfn.XLOOKUP(B193,'F3D 1987'!$B$3:$B$60,'F3D 1987'!$A$3:$A$60,"-")</f>
        <v>-</v>
      </c>
      <c r="Z193" s="50" t="str">
        <f>_xlfn.XLOOKUP(B193,'F3D 1985'!$B$3:$B$60,'F3D 1985'!$A$3:$A$60,"-")</f>
        <v>-</v>
      </c>
    </row>
    <row r="194" spans="1:26" x14ac:dyDescent="0.3">
      <c r="A194" s="40">
        <f>A193+1</f>
        <v>192</v>
      </c>
      <c r="B194" s="41" t="s">
        <v>226</v>
      </c>
      <c r="C194" s="42" t="s">
        <v>38</v>
      </c>
      <c r="D194" s="85">
        <f>MIN(_xlfn.XLOOKUP(B194,'F3D 2025'!B:B,'F3D 2025'!E:E,200),_xlfn.XLOOKUP(B194,'F3D 2023'!B:B,'F3D 2023'!E:E,200),_xlfn.XLOOKUP(B194,'F3D 2022'!B:B,'F3D 2022'!E:E,200),_xlfn.XLOOKUP(B194,'F3D 2019'!B:B,'F3D 2019'!E:E,200),_xlfn.XLOOKUP(B194,'F3D 2017'!B:B,'F3D 2017'!E:E,200),_xlfn.XLOOKUP(B194,'F3D 2015'!B:B,'F3D 2015'!E:E,200),_xlfn.XLOOKUP(B194,'F3D 2013'!B:B,'F3D 2013'!E:E,200),_xlfn.XLOOKUP(B194,'F3D 2011'!B:B,'F3D 2011'!E:E,200),_xlfn.XLOOKUP(B194,'F3D 2009'!B:B,'F3D 2009'!E:E,200),_xlfn.XLOOKUP(B194,'F3D 2007'!B:B,'F3D 2007'!E:E,200),_xlfn.XLOOKUP(B194,'F3D 2005'!B:B,'F3D 2005'!E:E,200),_xlfn.XLOOKUP(B194,'F3D 2003'!B:B,'F3D 2003'!E:E,200),_xlfn.XLOOKUP(B194,'F3D 2001'!B:B,'F3D 2001'!E:E,200),_xlfn.XLOOKUP(B194,'F3D 1999'!B:B,'F3D 1999'!E:E,200),_xlfn.XLOOKUP(B194,'F3D 1997'!B:B,'F3D 1997'!E:E,200),_xlfn.XLOOKUP(B194,'F3D 1995'!B:B,'F3D 1995'!E:E,200),_xlfn.XLOOKUP(B194,'F3D 1993'!B:B,'F3D 1993'!E:E,200),_xlfn.XLOOKUP(B194,'F3D 1991'!B:B,'F3D 1991'!E:E,200),_xlfn.XLOOKUP(B194,'F3D 1989'!B:B,'F3D 1989'!E:E,200),_xlfn.XLOOKUP(B194,'F3D 1987'!B:B,'F3D 1987'!E:E,200),_xlfn.XLOOKUP(B194,'F3D 1985'!B:B,'F3D 1985'!E:E,200))</f>
        <v>68.25</v>
      </c>
      <c r="E194" s="82">
        <f>_xlfn.XLOOKUP(F194,AB:AB,AC:AC,0)+_xlfn.XLOOKUP(G194,AB:AB,AC:AC,0)+_xlfn.XLOOKUP(H194,AB:AB,AC:AC,0)+_xlfn.XLOOKUP(I194,AB:AB,AC:AC,0)+_xlfn.XLOOKUP(J194,AB:AB,AC:AC,0)+_xlfn.XLOOKUP(K194,AB:AB,AC:AC,0)+_xlfn.XLOOKUP(L194,AB:AB,AC:AC,0)+_xlfn.XLOOKUP(M194,AB:AB,AC:AC,0)+_xlfn.XLOOKUP(N194,AB:AB,AC:AC,0)+_xlfn.XLOOKUP(O194,AB:AB,AC:AC,0)+_xlfn.XLOOKUP(P194,AB:AB,AC:AC,0)+_xlfn.XLOOKUP(Q194,AB:AB,AC:AC,0)+_xlfn.XLOOKUP(R194,AB:AB,AC:AC,0)+_xlfn.XLOOKUP(S194,AB:AB,AC:AC,0)+_xlfn.XLOOKUP(T194,AB:AB,AC:AC,0)+_xlfn.XLOOKUP(U194,AB:AB,AC:AC,0)+_xlfn.XLOOKUP(V194,AB:AB,AC:AC,0)+_xlfn.XLOOKUP(W194,AB:AB,AC:AC,0)+_xlfn.XLOOKUP(X194,AB:AB,AC:AC,0)+_xlfn.XLOOKUP(Y194,AB:AB,AC:AC,0)+_xlfn.XLOOKUP(Z194,AB:AB,AC:AC,0)</f>
        <v>5.2727716168838077</v>
      </c>
      <c r="F194" s="46" t="str">
        <f>_xlfn.XLOOKUP(B194,'F3D 2025'!$B$3:$B$60,'F3D 2025'!$A$3:$A$60,"-")</f>
        <v>-</v>
      </c>
      <c r="G194" s="49" t="str">
        <f>_xlfn.XLOOKUP(B194,'F3D 2023'!$B$3:$B$60,'F3D 2023'!$A$3:$A$60,"-")</f>
        <v>-</v>
      </c>
      <c r="H194" s="49" t="str">
        <f>_xlfn.XLOOKUP(B194,'F3D 2022'!$B$3:$B$60,'F3D 2022'!$A$3:$A$60,"-")</f>
        <v>-</v>
      </c>
      <c r="I194" s="49" t="str">
        <f>_xlfn.XLOOKUP(B194,'F3D 2019'!$B$3:$B$60,'F3D 2019'!$A$3:$A$60,"-")</f>
        <v>-</v>
      </c>
      <c r="J194" s="49" t="str">
        <f>_xlfn.XLOOKUP(B194,'F3D 2017'!$B$3:$B$60,'F3D 2017'!$A$3:$A$60,"-")</f>
        <v>-</v>
      </c>
      <c r="K194" s="49" t="str">
        <f>_xlfn.XLOOKUP(B194,'F3D 2015'!$B$3:$B$60,'F3D 2015'!$A$3:$A$60,"-")</f>
        <v>-</v>
      </c>
      <c r="L194" s="49" t="str">
        <f>_xlfn.XLOOKUP(B194,'F3D 2013'!$B$3:$B$60,'F3D 2013'!$A$3:$A$60,"-")</f>
        <v>-</v>
      </c>
      <c r="M194" s="49" t="str">
        <f>_xlfn.XLOOKUP(B194,'F3D 2011'!$B$3:$B$60,'F3D 2011'!$A$3:$A$60,"-")</f>
        <v>-</v>
      </c>
      <c r="N194" s="49" t="str">
        <f>_xlfn.XLOOKUP(B194,'F3D 2009'!$B$3:$B$60,'F3D 2009'!$A$3:$A$60,"-")</f>
        <v>-</v>
      </c>
      <c r="O194" s="49" t="str">
        <f>_xlfn.XLOOKUP(B194,'F3D 2007'!$B$3:$B$60,'F3D 2007'!$A$3:$A$60,"-")</f>
        <v>-</v>
      </c>
      <c r="P194" s="49">
        <f>_xlfn.XLOOKUP(B194,'F3D 2005'!$B$3:$B$60,'F3D 2005'!$A$3:$A$60,"-")</f>
        <v>23</v>
      </c>
      <c r="Q194" s="49" t="str">
        <f>_xlfn.XLOOKUP(B194,'F3D 2003'!$B$3:$B$60,'F3D 2003'!$A$3:$A$60,"-")</f>
        <v>-</v>
      </c>
      <c r="R194" s="49" t="str">
        <f>_xlfn.XLOOKUP(B194,'F3D 2001'!$B$3:$B$60,'F3D 2001'!$A$3:$A$60,"-")</f>
        <v>-</v>
      </c>
      <c r="S194" s="49" t="str">
        <f>_xlfn.XLOOKUP(B194,'F3D 1999'!$B$3:$B$60,'F3D 1999'!$A$3:$A$60,"-")</f>
        <v>-</v>
      </c>
      <c r="T194" s="49" t="str">
        <f>_xlfn.XLOOKUP(B194,'F3D 1997'!$B$3:$B$56,'F3D 1997'!$A$3:$A$56,"-")</f>
        <v>-</v>
      </c>
      <c r="U194" s="49" t="str">
        <f>_xlfn.XLOOKUP(B194,'F3D 1995'!$B$3:$B$60,'F3D 1995'!$A$3:$A$60,"-")</f>
        <v>-</v>
      </c>
      <c r="V194" s="49" t="str">
        <f>_xlfn.XLOOKUP(B194,'F3D 1993'!$B$3:$B$60,'F3D 1993'!$A$3:$A$60,"-")</f>
        <v>-</v>
      </c>
      <c r="W194" s="49" t="str">
        <f>_xlfn.XLOOKUP(B194,'F3D 1991'!$B$3:$B$60,'F3D 1991'!$A$3:$A$60,"-")</f>
        <v>-</v>
      </c>
      <c r="X194" s="49" t="str">
        <f>_xlfn.XLOOKUP(B194,'F3D 1989'!$B$3:$B$60,'F3D 1989'!$A$3:$A$60,"-")</f>
        <v>-</v>
      </c>
      <c r="Y194" s="49" t="str">
        <f>_xlfn.XLOOKUP(B194,'F3D 1987'!$B$3:$B$60,'F3D 1987'!$A$3:$A$60,"-")</f>
        <v>-</v>
      </c>
      <c r="Z194" s="50" t="str">
        <f>_xlfn.XLOOKUP(B194,'F3D 1985'!$B$3:$B$60,'F3D 1985'!$A$3:$A$60,"-")</f>
        <v>-</v>
      </c>
    </row>
    <row r="195" spans="1:26" x14ac:dyDescent="0.3">
      <c r="A195" s="40">
        <f>A194+1</f>
        <v>193</v>
      </c>
      <c r="B195" s="41" t="s">
        <v>245</v>
      </c>
      <c r="C195" s="42" t="s">
        <v>37</v>
      </c>
      <c r="D195" s="85">
        <f>MIN(_xlfn.XLOOKUP(B195,'F3D 2025'!B:B,'F3D 2025'!E:E,200),_xlfn.XLOOKUP(B195,'F3D 2023'!B:B,'F3D 2023'!E:E,200),_xlfn.XLOOKUP(B195,'F3D 2022'!B:B,'F3D 2022'!E:E,200),_xlfn.XLOOKUP(B195,'F3D 2019'!B:B,'F3D 2019'!E:E,200),_xlfn.XLOOKUP(B195,'F3D 2017'!B:B,'F3D 2017'!E:E,200),_xlfn.XLOOKUP(B195,'F3D 2015'!B:B,'F3D 2015'!E:E,200),_xlfn.XLOOKUP(B195,'F3D 2013'!B:B,'F3D 2013'!E:E,200),_xlfn.XLOOKUP(B195,'F3D 2011'!B:B,'F3D 2011'!E:E,200),_xlfn.XLOOKUP(B195,'F3D 2009'!B:B,'F3D 2009'!E:E,200),_xlfn.XLOOKUP(B195,'F3D 2007'!B:B,'F3D 2007'!E:E,200),_xlfn.XLOOKUP(B195,'F3D 2005'!B:B,'F3D 2005'!E:E,200),_xlfn.XLOOKUP(B195,'F3D 2003'!B:B,'F3D 2003'!E:E,200),_xlfn.XLOOKUP(B195,'F3D 2001'!B:B,'F3D 2001'!E:E,200),_xlfn.XLOOKUP(B195,'F3D 1999'!B:B,'F3D 1999'!E:E,200),_xlfn.XLOOKUP(B195,'F3D 1997'!B:B,'F3D 1997'!E:E,200),_xlfn.XLOOKUP(B195,'F3D 1995'!B:B,'F3D 1995'!E:E,200),_xlfn.XLOOKUP(B195,'F3D 1993'!B:B,'F3D 1993'!E:E,200),_xlfn.XLOOKUP(B195,'F3D 1991'!B:B,'F3D 1991'!E:E,200),_xlfn.XLOOKUP(B195,'F3D 1989'!B:B,'F3D 1989'!E:E,200),_xlfn.XLOOKUP(B195,'F3D 1987'!B:B,'F3D 1987'!E:E,200),_xlfn.XLOOKUP(B195,'F3D 1985'!B:B,'F3D 1985'!E:E,200))</f>
        <v>62.75</v>
      </c>
      <c r="E195" s="82">
        <f>_xlfn.XLOOKUP(F195,AB:AB,AC:AC,0)+_xlfn.XLOOKUP(G195,AB:AB,AC:AC,0)+_xlfn.XLOOKUP(H195,AB:AB,AC:AC,0)+_xlfn.XLOOKUP(I195,AB:AB,AC:AC,0)+_xlfn.XLOOKUP(J195,AB:AB,AC:AC,0)+_xlfn.XLOOKUP(K195,AB:AB,AC:AC,0)+_xlfn.XLOOKUP(L195,AB:AB,AC:AC,0)+_xlfn.XLOOKUP(M195,AB:AB,AC:AC,0)+_xlfn.XLOOKUP(N195,AB:AB,AC:AC,0)+_xlfn.XLOOKUP(O195,AB:AB,AC:AC,0)+_xlfn.XLOOKUP(P195,AB:AB,AC:AC,0)+_xlfn.XLOOKUP(Q195,AB:AB,AC:AC,0)+_xlfn.XLOOKUP(R195,AB:AB,AC:AC,0)+_xlfn.XLOOKUP(S195,AB:AB,AC:AC,0)+_xlfn.XLOOKUP(T195,AB:AB,AC:AC,0)+_xlfn.XLOOKUP(U195,AB:AB,AC:AC,0)+_xlfn.XLOOKUP(V195,AB:AB,AC:AC,0)+_xlfn.XLOOKUP(W195,AB:AB,AC:AC,0)+_xlfn.XLOOKUP(X195,AB:AB,AC:AC,0)+_xlfn.XLOOKUP(Y195,AB:AB,AC:AC,0)+_xlfn.XLOOKUP(Z195,AB:AB,AC:AC,0)</f>
        <v>5.1940243104512529</v>
      </c>
      <c r="F195" s="46" t="str">
        <f>_xlfn.XLOOKUP(B195,'F3D 2025'!$B$3:$B$60,'F3D 2025'!$A$3:$A$60,"-")</f>
        <v>-</v>
      </c>
      <c r="G195" s="49" t="str">
        <f>_xlfn.XLOOKUP(B195,'F3D 2023'!$B$3:$B$60,'F3D 2023'!$A$3:$A$60,"-")</f>
        <v>-</v>
      </c>
      <c r="H195" s="49" t="str">
        <f>_xlfn.XLOOKUP(B195,'F3D 2022'!$B$3:$B$60,'F3D 2022'!$A$3:$A$60,"-")</f>
        <v>-</v>
      </c>
      <c r="I195" s="49" t="str">
        <f>_xlfn.XLOOKUP(B195,'F3D 2019'!$B$3:$B$60,'F3D 2019'!$A$3:$A$60,"-")</f>
        <v>-</v>
      </c>
      <c r="J195" s="49" t="str">
        <f>_xlfn.XLOOKUP(B195,'F3D 2017'!$B$3:$B$60,'F3D 2017'!$A$3:$A$60,"-")</f>
        <v>-</v>
      </c>
      <c r="K195" s="49" t="str">
        <f>_xlfn.XLOOKUP(B195,'F3D 2015'!$B$3:$B$60,'F3D 2015'!$A$3:$A$60,"-")</f>
        <v>-</v>
      </c>
      <c r="L195" s="49">
        <f>_xlfn.XLOOKUP(B195,'F3D 2013'!$B$3:$B$60,'F3D 2013'!$A$3:$A$60,"-")</f>
        <v>37</v>
      </c>
      <c r="M195" s="49">
        <f>_xlfn.XLOOKUP(B195,'F3D 2011'!$B$3:$B$60,'F3D 2011'!$A$3:$A$60,"-")</f>
        <v>32</v>
      </c>
      <c r="N195" s="49" t="str">
        <f>_xlfn.XLOOKUP(B195,'F3D 2009'!$B$3:$B$60,'F3D 2009'!$A$3:$A$60,"-")</f>
        <v>-</v>
      </c>
      <c r="O195" s="49" t="str">
        <f>_xlfn.XLOOKUP(B195,'F3D 2007'!$B$3:$B$60,'F3D 2007'!$A$3:$A$60,"-")</f>
        <v>-</v>
      </c>
      <c r="P195" s="49" t="str">
        <f>_xlfn.XLOOKUP(B195,'F3D 2005'!$B$3:$B$60,'F3D 2005'!$A$3:$A$60,"-")</f>
        <v>-</v>
      </c>
      <c r="Q195" s="49">
        <f>_xlfn.XLOOKUP(B195,'F3D 2003'!$B$3:$B$60,'F3D 2003'!$A$3:$A$60,"-")</f>
        <v>39</v>
      </c>
      <c r="R195" s="49" t="str">
        <f>_xlfn.XLOOKUP(B195,'F3D 2001'!$B$3:$B$60,'F3D 2001'!$A$3:$A$60,"-")</f>
        <v>-</v>
      </c>
      <c r="S195" s="49" t="str">
        <f>_xlfn.XLOOKUP(B195,'F3D 1999'!$B$3:$B$60,'F3D 1999'!$A$3:$A$60,"-")</f>
        <v>-</v>
      </c>
      <c r="T195" s="49" t="str">
        <f>_xlfn.XLOOKUP(B195,'F3D 1997'!$B$3:$B$56,'F3D 1997'!$A$3:$A$56,"-")</f>
        <v>-</v>
      </c>
      <c r="U195" s="49" t="str">
        <f>_xlfn.XLOOKUP(B195,'F3D 1995'!$B$3:$B$60,'F3D 1995'!$A$3:$A$60,"-")</f>
        <v>-</v>
      </c>
      <c r="V195" s="49" t="str">
        <f>_xlfn.XLOOKUP(B195,'F3D 1993'!$B$3:$B$60,'F3D 1993'!$A$3:$A$60,"-")</f>
        <v>-</v>
      </c>
      <c r="W195" s="49" t="str">
        <f>_xlfn.XLOOKUP(B195,'F3D 1991'!$B$3:$B$60,'F3D 1991'!$A$3:$A$60,"-")</f>
        <v>-</v>
      </c>
      <c r="X195" s="49" t="str">
        <f>_xlfn.XLOOKUP(B195,'F3D 1989'!$B$3:$B$60,'F3D 1989'!$A$3:$A$60,"-")</f>
        <v>-</v>
      </c>
      <c r="Y195" s="49" t="str">
        <f>_xlfn.XLOOKUP(B195,'F3D 1987'!$B$3:$B$60,'F3D 1987'!$A$3:$A$60,"-")</f>
        <v>-</v>
      </c>
      <c r="Z195" s="50" t="str">
        <f>_xlfn.XLOOKUP(B195,'F3D 1985'!$B$3:$B$60,'F3D 1985'!$A$3:$A$60,"-")</f>
        <v>-</v>
      </c>
    </row>
    <row r="196" spans="1:26" x14ac:dyDescent="0.3">
      <c r="A196" s="40">
        <f>A195+1</f>
        <v>194</v>
      </c>
      <c r="B196" s="41" t="s">
        <v>153</v>
      </c>
      <c r="C196" s="42" t="s">
        <v>154</v>
      </c>
      <c r="D196" s="85">
        <f>MIN(_xlfn.XLOOKUP(B196,'F3D 2025'!B:B,'F3D 2025'!E:E,200),_xlfn.XLOOKUP(B196,'F3D 2023'!B:B,'F3D 2023'!E:E,200),_xlfn.XLOOKUP(B196,'F3D 2022'!B:B,'F3D 2022'!E:E,200),_xlfn.XLOOKUP(B196,'F3D 2019'!B:B,'F3D 2019'!E:E,200),_xlfn.XLOOKUP(B196,'F3D 2017'!B:B,'F3D 2017'!E:E,200),_xlfn.XLOOKUP(B196,'F3D 2015'!B:B,'F3D 2015'!E:E,200),_xlfn.XLOOKUP(B196,'F3D 2013'!B:B,'F3D 2013'!E:E,200),_xlfn.XLOOKUP(B196,'F3D 2011'!B:B,'F3D 2011'!E:E,200),_xlfn.XLOOKUP(B196,'F3D 2009'!B:B,'F3D 2009'!E:E,200),_xlfn.XLOOKUP(B196,'F3D 2007'!B:B,'F3D 2007'!E:E,200),_xlfn.XLOOKUP(B196,'F3D 2005'!B:B,'F3D 2005'!E:E,200),_xlfn.XLOOKUP(B196,'F3D 2003'!B:B,'F3D 2003'!E:E,200),_xlfn.XLOOKUP(B196,'F3D 2001'!B:B,'F3D 2001'!E:E,200),_xlfn.XLOOKUP(B196,'F3D 1999'!B:B,'F3D 1999'!E:E,200),_xlfn.XLOOKUP(B196,'F3D 1997'!B:B,'F3D 1997'!E:E,200),_xlfn.XLOOKUP(B196,'F3D 1995'!B:B,'F3D 1995'!E:E,200),_xlfn.XLOOKUP(B196,'F3D 1993'!B:B,'F3D 1993'!E:E,200),_xlfn.XLOOKUP(B196,'F3D 1991'!B:B,'F3D 1991'!E:E,200),_xlfn.XLOOKUP(B196,'F3D 1989'!B:B,'F3D 1989'!E:E,200),_xlfn.XLOOKUP(B196,'F3D 1987'!B:B,'F3D 1987'!E:E,200),_xlfn.XLOOKUP(B196,'F3D 1985'!B:B,'F3D 1985'!E:E,200))</f>
        <v>60.27</v>
      </c>
      <c r="E196" s="82">
        <f>_xlfn.XLOOKUP(F196,AB:AB,AC:AC,0)+_xlfn.XLOOKUP(G196,AB:AB,AC:AC,0)+_xlfn.XLOOKUP(H196,AB:AB,AC:AC,0)+_xlfn.XLOOKUP(I196,AB:AB,AC:AC,0)+_xlfn.XLOOKUP(J196,AB:AB,AC:AC,0)+_xlfn.XLOOKUP(K196,AB:AB,AC:AC,0)+_xlfn.XLOOKUP(L196,AB:AB,AC:AC,0)+_xlfn.XLOOKUP(M196,AB:AB,AC:AC,0)+_xlfn.XLOOKUP(N196,AB:AB,AC:AC,0)+_xlfn.XLOOKUP(O196,AB:AB,AC:AC,0)+_xlfn.XLOOKUP(P196,AB:AB,AC:AC,0)+_xlfn.XLOOKUP(Q196,AB:AB,AC:AC,0)+_xlfn.XLOOKUP(R196,AB:AB,AC:AC,0)+_xlfn.XLOOKUP(S196,AB:AB,AC:AC,0)+_xlfn.XLOOKUP(T196,AB:AB,AC:AC,0)+_xlfn.XLOOKUP(U196,AB:AB,AC:AC,0)+_xlfn.XLOOKUP(V196,AB:AB,AC:AC,0)+_xlfn.XLOOKUP(W196,AB:AB,AC:AC,0)+_xlfn.XLOOKUP(X196,AB:AB,AC:AC,0)+_xlfn.XLOOKUP(Y196,AB:AB,AC:AC,0)+_xlfn.XLOOKUP(Z196,AB:AB,AC:AC,0)</f>
        <v>4.969003478899122</v>
      </c>
      <c r="F196" s="46" t="str">
        <f>_xlfn.XLOOKUP(B196,'F3D 2025'!$B$3:$B$60,'F3D 2025'!$A$3:$A$60,"-")</f>
        <v>-</v>
      </c>
      <c r="G196" s="49" t="str">
        <f>_xlfn.XLOOKUP(B196,'F3D 2023'!$B$3:$B$60,'F3D 2023'!$A$3:$A$60,"-")</f>
        <v>-</v>
      </c>
      <c r="H196" s="49" t="str">
        <f>_xlfn.XLOOKUP(B196,'F3D 2022'!$B$3:$B$60,'F3D 2022'!$A$3:$A$60,"-")</f>
        <v>-</v>
      </c>
      <c r="I196" s="49" t="str">
        <f>_xlfn.XLOOKUP(B196,'F3D 2019'!$B$3:$B$60,'F3D 2019'!$A$3:$A$60,"-")</f>
        <v>-</v>
      </c>
      <c r="J196" s="49">
        <f>_xlfn.XLOOKUP(B196,'F3D 2017'!$B$3:$B$60,'F3D 2017'!$A$3:$A$60,"-")</f>
        <v>44</v>
      </c>
      <c r="K196" s="49">
        <f>_xlfn.XLOOKUP(B196,'F3D 2015'!$B$3:$B$60,'F3D 2015'!$A$3:$A$60,"-")</f>
        <v>30</v>
      </c>
      <c r="L196" s="49" t="str">
        <f>_xlfn.XLOOKUP(B196,'F3D 2013'!$B$3:$B$60,'F3D 2013'!$A$3:$A$60,"-")</f>
        <v>-</v>
      </c>
      <c r="M196" s="49" t="str">
        <f>_xlfn.XLOOKUP(B196,'F3D 2011'!$B$3:$B$60,'F3D 2011'!$A$3:$A$60,"-")</f>
        <v>-</v>
      </c>
      <c r="N196" s="49" t="str">
        <f>_xlfn.XLOOKUP(B196,'F3D 2009'!$B$3:$B$60,'F3D 2009'!$A$3:$A$60,"-")</f>
        <v>-</v>
      </c>
      <c r="O196" s="49" t="str">
        <f>_xlfn.XLOOKUP(B196,'F3D 2007'!$B$3:$B$60,'F3D 2007'!$A$3:$A$60,"-")</f>
        <v>-</v>
      </c>
      <c r="P196" s="49">
        <f>_xlfn.XLOOKUP(B196,'F3D 2005'!$B$3:$B$60,'F3D 2005'!$A$3:$A$60,"-")</f>
        <v>45</v>
      </c>
      <c r="Q196" s="49" t="str">
        <f>_xlfn.XLOOKUP(B196,'F3D 2003'!$B$3:$B$60,'F3D 2003'!$A$3:$A$60,"-")</f>
        <v>-</v>
      </c>
      <c r="R196" s="49" t="str">
        <f>_xlfn.XLOOKUP(B196,'F3D 2001'!$B$3:$B$60,'F3D 2001'!$A$3:$A$60,"-")</f>
        <v>-</v>
      </c>
      <c r="S196" s="49" t="str">
        <f>_xlfn.XLOOKUP(B196,'F3D 1999'!$B$3:$B$60,'F3D 1999'!$A$3:$A$60,"-")</f>
        <v>-</v>
      </c>
      <c r="T196" s="49" t="str">
        <f>_xlfn.XLOOKUP(B196,'F3D 1997'!$B$3:$B$56,'F3D 1997'!$A$3:$A$56,"-")</f>
        <v>-</v>
      </c>
      <c r="U196" s="49" t="str">
        <f>_xlfn.XLOOKUP(B196,'F3D 1995'!$B$3:$B$60,'F3D 1995'!$A$3:$A$60,"-")</f>
        <v>-</v>
      </c>
      <c r="V196" s="49" t="str">
        <f>_xlfn.XLOOKUP(B196,'F3D 1993'!$B$3:$B$60,'F3D 1993'!$A$3:$A$60,"-")</f>
        <v>-</v>
      </c>
      <c r="W196" s="49" t="str">
        <f>_xlfn.XLOOKUP(B196,'F3D 1991'!$B$3:$B$60,'F3D 1991'!$A$3:$A$60,"-")</f>
        <v>-</v>
      </c>
      <c r="X196" s="49" t="str">
        <f>_xlfn.XLOOKUP(B196,'F3D 1989'!$B$3:$B$60,'F3D 1989'!$A$3:$A$60,"-")</f>
        <v>-</v>
      </c>
      <c r="Y196" s="49" t="str">
        <f>_xlfn.XLOOKUP(B196,'F3D 1987'!$B$3:$B$60,'F3D 1987'!$A$3:$A$60,"-")</f>
        <v>-</v>
      </c>
      <c r="Z196" s="50" t="str">
        <f>_xlfn.XLOOKUP(B196,'F3D 1985'!$B$3:$B$60,'F3D 1985'!$A$3:$A$60,"-")</f>
        <v>-</v>
      </c>
    </row>
    <row r="197" spans="1:26" x14ac:dyDescent="0.3">
      <c r="A197" s="40">
        <f>A196+1</f>
        <v>195</v>
      </c>
      <c r="B197" s="41" t="s">
        <v>190</v>
      </c>
      <c r="C197" s="42" t="s">
        <v>31</v>
      </c>
      <c r="D197" s="85">
        <f>MIN(_xlfn.XLOOKUP(B197,'F3D 2025'!B:B,'F3D 2025'!E:E,200),_xlfn.XLOOKUP(B197,'F3D 2023'!B:B,'F3D 2023'!E:E,200),_xlfn.XLOOKUP(B197,'F3D 2022'!B:B,'F3D 2022'!E:E,200),_xlfn.XLOOKUP(B197,'F3D 2019'!B:B,'F3D 2019'!E:E,200),_xlfn.XLOOKUP(B197,'F3D 2017'!B:B,'F3D 2017'!E:E,200),_xlfn.XLOOKUP(B197,'F3D 2015'!B:B,'F3D 2015'!E:E,200),_xlfn.XLOOKUP(B197,'F3D 2013'!B:B,'F3D 2013'!E:E,200),_xlfn.XLOOKUP(B197,'F3D 2011'!B:B,'F3D 2011'!E:E,200),_xlfn.XLOOKUP(B197,'F3D 2009'!B:B,'F3D 2009'!E:E,200),_xlfn.XLOOKUP(B197,'F3D 2007'!B:B,'F3D 2007'!E:E,200),_xlfn.XLOOKUP(B197,'F3D 2005'!B:B,'F3D 2005'!E:E,200),_xlfn.XLOOKUP(B197,'F3D 2003'!B:B,'F3D 2003'!E:E,200),_xlfn.XLOOKUP(B197,'F3D 2001'!B:B,'F3D 2001'!E:E,200),_xlfn.XLOOKUP(B197,'F3D 1999'!B:B,'F3D 1999'!E:E,200),_xlfn.XLOOKUP(B197,'F3D 1997'!B:B,'F3D 1997'!E:E,200),_xlfn.XLOOKUP(B197,'F3D 1995'!B:B,'F3D 1995'!E:E,200),_xlfn.XLOOKUP(B197,'F3D 1993'!B:B,'F3D 1993'!E:E,200),_xlfn.XLOOKUP(B197,'F3D 1991'!B:B,'F3D 1991'!E:E,200),_xlfn.XLOOKUP(B197,'F3D 1989'!B:B,'F3D 1989'!E:E,200),_xlfn.XLOOKUP(B197,'F3D 1987'!B:B,'F3D 1987'!E:E,200),_xlfn.XLOOKUP(B197,'F3D 1985'!B:B,'F3D 1985'!E:E,200))</f>
        <v>63.34</v>
      </c>
      <c r="E197" s="82">
        <f>_xlfn.XLOOKUP(F197,AB:AB,AC:AC,0)+_xlfn.XLOOKUP(G197,AB:AB,AC:AC,0)+_xlfn.XLOOKUP(H197,AB:AB,AC:AC,0)+_xlfn.XLOOKUP(I197,AB:AB,AC:AC,0)+_xlfn.XLOOKUP(J197,AB:AB,AC:AC,0)+_xlfn.XLOOKUP(K197,AB:AB,AC:AC,0)+_xlfn.XLOOKUP(L197,AB:AB,AC:AC,0)+_xlfn.XLOOKUP(M197,AB:AB,AC:AC,0)+_xlfn.XLOOKUP(N197,AB:AB,AC:AC,0)+_xlfn.XLOOKUP(O197,AB:AB,AC:AC,0)+_xlfn.XLOOKUP(P197,AB:AB,AC:AC,0)+_xlfn.XLOOKUP(Q197,AB:AB,AC:AC,0)+_xlfn.XLOOKUP(R197,AB:AB,AC:AC,0)+_xlfn.XLOOKUP(S197,AB:AB,AC:AC,0)+_xlfn.XLOOKUP(T197,AB:AB,AC:AC,0)+_xlfn.XLOOKUP(U197,AB:AB,AC:AC,0)+_xlfn.XLOOKUP(V197,AB:AB,AC:AC,0)+_xlfn.XLOOKUP(W197,AB:AB,AC:AC,0)+_xlfn.XLOOKUP(X197,AB:AB,AC:AC,0)+_xlfn.XLOOKUP(Y197,AB:AB,AC:AC,0)+_xlfn.XLOOKUP(Z197,AB:AB,AC:AC,0)</f>
        <v>4.8372223964498904</v>
      </c>
      <c r="F197" s="46" t="str">
        <f>_xlfn.XLOOKUP(B197,'F3D 2025'!$B$3:$B$60,'F3D 2025'!$A$3:$A$60,"-")</f>
        <v>-</v>
      </c>
      <c r="G197" s="49" t="str">
        <f>_xlfn.XLOOKUP(B197,'F3D 2023'!$B$3:$B$60,'F3D 2023'!$A$3:$A$60,"-")</f>
        <v>-</v>
      </c>
      <c r="H197" s="49" t="str">
        <f>_xlfn.XLOOKUP(B197,'F3D 2022'!$B$3:$B$60,'F3D 2022'!$A$3:$A$60,"-")</f>
        <v>-</v>
      </c>
      <c r="I197" s="49" t="str">
        <f>_xlfn.XLOOKUP(B197,'F3D 2019'!$B$3:$B$60,'F3D 2019'!$A$3:$A$60,"-")</f>
        <v>-</v>
      </c>
      <c r="J197" s="49" t="str">
        <f>_xlfn.XLOOKUP(B197,'F3D 2017'!$B$3:$B$60,'F3D 2017'!$A$3:$A$60,"-")</f>
        <v>-</v>
      </c>
      <c r="K197" s="49" t="str">
        <f>_xlfn.XLOOKUP(B197,'F3D 2015'!$B$3:$B$60,'F3D 2015'!$A$3:$A$60,"-")</f>
        <v>-</v>
      </c>
      <c r="L197" s="49" t="str">
        <f>_xlfn.XLOOKUP(B197,'F3D 2013'!$B$3:$B$60,'F3D 2013'!$A$3:$A$60,"-")</f>
        <v>-</v>
      </c>
      <c r="M197" s="49">
        <f>_xlfn.XLOOKUP(B197,'F3D 2011'!$B$3:$B$60,'F3D 2011'!$A$3:$A$60,"-")</f>
        <v>29</v>
      </c>
      <c r="N197" s="49">
        <f>_xlfn.XLOOKUP(B197,'F3D 2009'!$B$3:$B$60,'F3D 2009'!$A$3:$A$60,"-")</f>
        <v>33</v>
      </c>
      <c r="O197" s="49" t="str">
        <f>_xlfn.XLOOKUP(B197,'F3D 2007'!$B$3:$B$60,'F3D 2007'!$A$3:$A$60,"-")</f>
        <v>-</v>
      </c>
      <c r="P197" s="49" t="str">
        <f>_xlfn.XLOOKUP(B197,'F3D 2005'!$B$3:$B$60,'F3D 2005'!$A$3:$A$60,"-")</f>
        <v>-</v>
      </c>
      <c r="Q197" s="49" t="str">
        <f>_xlfn.XLOOKUP(B197,'F3D 2003'!$B$3:$B$60,'F3D 2003'!$A$3:$A$60,"-")</f>
        <v>-</v>
      </c>
      <c r="R197" s="49" t="str">
        <f>_xlfn.XLOOKUP(B197,'F3D 2001'!$B$3:$B$60,'F3D 2001'!$A$3:$A$60,"-")</f>
        <v>-</v>
      </c>
      <c r="S197" s="49" t="str">
        <f>_xlfn.XLOOKUP(B197,'F3D 1999'!$B$3:$B$60,'F3D 1999'!$A$3:$A$60,"-")</f>
        <v>-</v>
      </c>
      <c r="T197" s="49" t="str">
        <f>_xlfn.XLOOKUP(B197,'F3D 1997'!$B$3:$B$56,'F3D 1997'!$A$3:$A$56,"-")</f>
        <v>-</v>
      </c>
      <c r="U197" s="49" t="str">
        <f>_xlfn.XLOOKUP(B197,'F3D 1995'!$B$3:$B$60,'F3D 1995'!$A$3:$A$60,"-")</f>
        <v>-</v>
      </c>
      <c r="V197" s="49" t="str">
        <f>_xlfn.XLOOKUP(B197,'F3D 1993'!$B$3:$B$60,'F3D 1993'!$A$3:$A$60,"-")</f>
        <v>-</v>
      </c>
      <c r="W197" s="49" t="str">
        <f>_xlfn.XLOOKUP(B197,'F3D 1991'!$B$3:$B$60,'F3D 1991'!$A$3:$A$60,"-")</f>
        <v>-</v>
      </c>
      <c r="X197" s="49" t="str">
        <f>_xlfn.XLOOKUP(B197,'F3D 1989'!$B$3:$B$60,'F3D 1989'!$A$3:$A$60,"-")</f>
        <v>-</v>
      </c>
      <c r="Y197" s="49" t="str">
        <f>_xlfn.XLOOKUP(B197,'F3D 1987'!$B$3:$B$60,'F3D 1987'!$A$3:$A$60,"-")</f>
        <v>-</v>
      </c>
      <c r="Z197" s="50" t="str">
        <f>_xlfn.XLOOKUP(B197,'F3D 1985'!$B$3:$B$60,'F3D 1985'!$A$3:$A$60,"-")</f>
        <v>-</v>
      </c>
    </row>
    <row r="198" spans="1:26" x14ac:dyDescent="0.3">
      <c r="A198" s="40">
        <f>A197+1</f>
        <v>196</v>
      </c>
      <c r="B198" s="41" t="s">
        <v>270</v>
      </c>
      <c r="C198" s="42" t="s">
        <v>373</v>
      </c>
      <c r="D198" s="85">
        <f>MIN(_xlfn.XLOOKUP(B198,'F3D 2025'!B:B,'F3D 2025'!E:E,200),_xlfn.XLOOKUP(B198,'F3D 2023'!B:B,'F3D 2023'!E:E,200),_xlfn.XLOOKUP(B198,'F3D 2022'!B:B,'F3D 2022'!E:E,200),_xlfn.XLOOKUP(B198,'F3D 2019'!B:B,'F3D 2019'!E:E,200),_xlfn.XLOOKUP(B198,'F3D 2017'!B:B,'F3D 2017'!E:E,200),_xlfn.XLOOKUP(B198,'F3D 2015'!B:B,'F3D 2015'!E:E,200),_xlfn.XLOOKUP(B198,'F3D 2013'!B:B,'F3D 2013'!E:E,200),_xlfn.XLOOKUP(B198,'F3D 2011'!B:B,'F3D 2011'!E:E,200),_xlfn.XLOOKUP(B198,'F3D 2009'!B:B,'F3D 2009'!E:E,200),_xlfn.XLOOKUP(B198,'F3D 2007'!B:B,'F3D 2007'!E:E,200),_xlfn.XLOOKUP(B198,'F3D 2005'!B:B,'F3D 2005'!E:E,200),_xlfn.XLOOKUP(B198,'F3D 2003'!B:B,'F3D 2003'!E:E,200),_xlfn.XLOOKUP(B198,'F3D 2001'!B:B,'F3D 2001'!E:E,200),_xlfn.XLOOKUP(B198,'F3D 1999'!B:B,'F3D 1999'!E:E,200),_xlfn.XLOOKUP(B198,'F3D 1997'!B:B,'F3D 1997'!E:E,200),_xlfn.XLOOKUP(B198,'F3D 1995'!B:B,'F3D 1995'!E:E,200),_xlfn.XLOOKUP(B198,'F3D 1993'!B:B,'F3D 1993'!E:E,200),_xlfn.XLOOKUP(B198,'F3D 1991'!B:B,'F3D 1991'!E:E,200),_xlfn.XLOOKUP(B198,'F3D 1989'!B:B,'F3D 1989'!E:E,200),_xlfn.XLOOKUP(B198,'F3D 1987'!B:B,'F3D 1987'!E:E,200),_xlfn.XLOOKUP(B198,'F3D 1985'!B:B,'F3D 1985'!E:E,200))</f>
        <v>83.6</v>
      </c>
      <c r="E198" s="82">
        <f>_xlfn.XLOOKUP(F198,AB:AB,AC:AC,0)+_xlfn.XLOOKUP(G198,AB:AB,AC:AC,0)+_xlfn.XLOOKUP(H198,AB:AB,AC:AC,0)+_xlfn.XLOOKUP(I198,AB:AB,AC:AC,0)+_xlfn.XLOOKUP(J198,AB:AB,AC:AC,0)+_xlfn.XLOOKUP(K198,AB:AB,AC:AC,0)+_xlfn.XLOOKUP(L198,AB:AB,AC:AC,0)+_xlfn.XLOOKUP(M198,AB:AB,AC:AC,0)+_xlfn.XLOOKUP(N198,AB:AB,AC:AC,0)+_xlfn.XLOOKUP(O198,AB:AB,AC:AC,0)+_xlfn.XLOOKUP(P198,AB:AB,AC:AC,0)+_xlfn.XLOOKUP(Q198,AB:AB,AC:AC,0)+_xlfn.XLOOKUP(R198,AB:AB,AC:AC,0)+_xlfn.XLOOKUP(S198,AB:AB,AC:AC,0)+_xlfn.XLOOKUP(T198,AB:AB,AC:AC,0)+_xlfn.XLOOKUP(U198,AB:AB,AC:AC,0)+_xlfn.XLOOKUP(V198,AB:AB,AC:AC,0)+_xlfn.XLOOKUP(W198,AB:AB,AC:AC,0)+_xlfn.XLOOKUP(X198,AB:AB,AC:AC,0)+_xlfn.XLOOKUP(Y198,AB:AB,AC:AC,0)+_xlfn.XLOOKUP(Z198,AB:AB,AC:AC,0)</f>
        <v>4.7530855657122721</v>
      </c>
      <c r="F198" s="46" t="str">
        <f>_xlfn.XLOOKUP(B198,'F3D 2025'!$B$3:$B$60,'F3D 2025'!$A$3:$A$60,"-")</f>
        <v>-</v>
      </c>
      <c r="G198" s="49" t="str">
        <f>_xlfn.XLOOKUP(B198,'F3D 2023'!$B$3:$B$60,'F3D 2023'!$A$3:$A$60,"-")</f>
        <v>-</v>
      </c>
      <c r="H198" s="49" t="str">
        <f>_xlfn.XLOOKUP(B198,'F3D 2022'!$B$3:$B$60,'F3D 2022'!$A$3:$A$60,"-")</f>
        <v>-</v>
      </c>
      <c r="I198" s="49" t="str">
        <f>_xlfn.XLOOKUP(B198,'F3D 2019'!$B$3:$B$60,'F3D 2019'!$A$3:$A$60,"-")</f>
        <v>-</v>
      </c>
      <c r="J198" s="49" t="str">
        <f>_xlfn.XLOOKUP(B198,'F3D 2017'!$B$3:$B$60,'F3D 2017'!$A$3:$A$60,"-")</f>
        <v>-</v>
      </c>
      <c r="K198" s="49" t="str">
        <f>_xlfn.XLOOKUP(B198,'F3D 2015'!$B$3:$B$60,'F3D 2015'!$A$3:$A$60,"-")</f>
        <v>-</v>
      </c>
      <c r="L198" s="49" t="str">
        <f>_xlfn.XLOOKUP(B198,'F3D 2013'!$B$3:$B$60,'F3D 2013'!$A$3:$A$60,"-")</f>
        <v>-</v>
      </c>
      <c r="M198" s="49" t="str">
        <f>_xlfn.XLOOKUP(B198,'F3D 2011'!$B$3:$B$60,'F3D 2011'!$A$3:$A$60,"-")</f>
        <v>-</v>
      </c>
      <c r="N198" s="49" t="str">
        <f>_xlfn.XLOOKUP(B198,'F3D 2009'!$B$3:$B$60,'F3D 2009'!$A$3:$A$60,"-")</f>
        <v>-</v>
      </c>
      <c r="O198" s="49" t="str">
        <f>_xlfn.XLOOKUP(B198,'F3D 2007'!$B$3:$B$60,'F3D 2007'!$A$3:$A$60,"-")</f>
        <v>-</v>
      </c>
      <c r="P198" s="49" t="str">
        <f>_xlfn.XLOOKUP(B198,'F3D 2005'!$B$3:$B$60,'F3D 2005'!$A$3:$A$60,"-")</f>
        <v>-</v>
      </c>
      <c r="Q198" s="49" t="str">
        <f>_xlfn.XLOOKUP(B198,'F3D 2003'!$B$3:$B$60,'F3D 2003'!$A$3:$A$60,"-")</f>
        <v>-</v>
      </c>
      <c r="R198" s="49" t="str">
        <f>_xlfn.XLOOKUP(B198,'F3D 2001'!$B$3:$B$60,'F3D 2001'!$A$3:$A$60,"-")</f>
        <v>-</v>
      </c>
      <c r="S198" s="49" t="str">
        <f>_xlfn.XLOOKUP(B198,'F3D 1999'!$B$3:$B$60,'F3D 1999'!$A$3:$A$60,"-")</f>
        <v>-</v>
      </c>
      <c r="T198" s="49" t="str">
        <f>_xlfn.XLOOKUP(B198,'F3D 1997'!$B$3:$B$56,'F3D 1997'!$A$3:$A$56,"-")</f>
        <v>-</v>
      </c>
      <c r="U198" s="49" t="str">
        <f>_xlfn.XLOOKUP(B198,'F3D 1995'!$B$3:$B$60,'F3D 1995'!$A$3:$A$60,"-")</f>
        <v>-</v>
      </c>
      <c r="V198" s="49">
        <f>_xlfn.XLOOKUP(B198,'F3D 1993'!$B$3:$B$60,'F3D 1993'!$A$3:$A$60,"-")</f>
        <v>32</v>
      </c>
      <c r="W198" s="49" t="str">
        <f>_xlfn.XLOOKUP(B198,'F3D 1991'!$B$3:$B$60,'F3D 1991'!$A$3:$A$60,"-")</f>
        <v>-</v>
      </c>
      <c r="X198" s="49">
        <f>_xlfn.XLOOKUP(B198,'F3D 1989'!$B$3:$B$60,'F3D 1989'!$A$3:$A$60,"-")</f>
        <v>30</v>
      </c>
      <c r="Y198" s="49" t="str">
        <f>_xlfn.XLOOKUP(B198,'F3D 1987'!$B$3:$B$60,'F3D 1987'!$A$3:$A$60,"-")</f>
        <v>-</v>
      </c>
      <c r="Z198" s="50" t="str">
        <f>_xlfn.XLOOKUP(B198,'F3D 1985'!$B$3:$B$60,'F3D 1985'!$A$3:$A$60,"-")</f>
        <v>-</v>
      </c>
    </row>
    <row r="199" spans="1:26" x14ac:dyDescent="0.3">
      <c r="A199" s="40">
        <f>A198+1</f>
        <v>197</v>
      </c>
      <c r="B199" s="41" t="s">
        <v>82</v>
      </c>
      <c r="C199" s="42" t="s">
        <v>33</v>
      </c>
      <c r="D199" s="85">
        <f>MIN(_xlfn.XLOOKUP(B199,'F3D 2025'!B:B,'F3D 2025'!E:E,200),_xlfn.XLOOKUP(B199,'F3D 2023'!B:B,'F3D 2023'!E:E,200),_xlfn.XLOOKUP(B199,'F3D 2022'!B:B,'F3D 2022'!E:E,200),_xlfn.XLOOKUP(B199,'F3D 2019'!B:B,'F3D 2019'!E:E,200),_xlfn.XLOOKUP(B199,'F3D 2017'!B:B,'F3D 2017'!E:E,200),_xlfn.XLOOKUP(B199,'F3D 2015'!B:B,'F3D 2015'!E:E,200),_xlfn.XLOOKUP(B199,'F3D 2013'!B:B,'F3D 2013'!E:E,200),_xlfn.XLOOKUP(B199,'F3D 2011'!B:B,'F3D 2011'!E:E,200),_xlfn.XLOOKUP(B199,'F3D 2009'!B:B,'F3D 2009'!E:E,200),_xlfn.XLOOKUP(B199,'F3D 2007'!B:B,'F3D 2007'!E:E,200),_xlfn.XLOOKUP(B199,'F3D 2005'!B:B,'F3D 2005'!E:E,200),_xlfn.XLOOKUP(B199,'F3D 2003'!B:B,'F3D 2003'!E:E,200),_xlfn.XLOOKUP(B199,'F3D 2001'!B:B,'F3D 2001'!E:E,200),_xlfn.XLOOKUP(B199,'F3D 1999'!B:B,'F3D 1999'!E:E,200),_xlfn.XLOOKUP(B199,'F3D 1997'!B:B,'F3D 1997'!E:E,200),_xlfn.XLOOKUP(B199,'F3D 1995'!B:B,'F3D 1995'!E:E,200),_xlfn.XLOOKUP(B199,'F3D 1993'!B:B,'F3D 1993'!E:E,200),_xlfn.XLOOKUP(B199,'F3D 1991'!B:B,'F3D 1991'!E:E,200),_xlfn.XLOOKUP(B199,'F3D 1989'!B:B,'F3D 1989'!E:E,200),_xlfn.XLOOKUP(B199,'F3D 1987'!B:B,'F3D 1987'!E:E,200),_xlfn.XLOOKUP(B199,'F3D 1985'!B:B,'F3D 1985'!E:E,200))</f>
        <v>64.86</v>
      </c>
      <c r="E199" s="82">
        <f>_xlfn.XLOOKUP(F199,AB:AB,AC:AC,0)+_xlfn.XLOOKUP(G199,AB:AB,AC:AC,0)+_xlfn.XLOOKUP(H199,AB:AB,AC:AC,0)+_xlfn.XLOOKUP(I199,AB:AB,AC:AC,0)+_xlfn.XLOOKUP(J199,AB:AB,AC:AC,0)+_xlfn.XLOOKUP(K199,AB:AB,AC:AC,0)+_xlfn.XLOOKUP(L199,AB:AB,AC:AC,0)+_xlfn.XLOOKUP(M199,AB:AB,AC:AC,0)+_xlfn.XLOOKUP(N199,AB:AB,AC:AC,0)+_xlfn.XLOOKUP(O199,AB:AB,AC:AC,0)+_xlfn.XLOOKUP(P199,AB:AB,AC:AC,0)+_xlfn.XLOOKUP(Q199,AB:AB,AC:AC,0)+_xlfn.XLOOKUP(R199,AB:AB,AC:AC,0)+_xlfn.XLOOKUP(S199,AB:AB,AC:AC,0)+_xlfn.XLOOKUP(T199,AB:AB,AC:AC,0)+_xlfn.XLOOKUP(U199,AB:AB,AC:AC,0)+_xlfn.XLOOKUP(V199,AB:AB,AC:AC,0)+_xlfn.XLOOKUP(W199,AB:AB,AC:AC,0)+_xlfn.XLOOKUP(X199,AB:AB,AC:AC,0)+_xlfn.XLOOKUP(Y199,AB:AB,AC:AC,0)+_xlfn.XLOOKUP(Z199,AB:AB,AC:AC,0)</f>
        <v>4.7039712853564222</v>
      </c>
      <c r="F199" s="46" t="str">
        <f>_xlfn.XLOOKUP(B199,'F3D 2025'!$B$3:$B$60,'F3D 2025'!$A$3:$A$60,"-")</f>
        <v>-</v>
      </c>
      <c r="G199" s="49">
        <f>_xlfn.XLOOKUP(B199,'F3D 2023'!$B$3:$B$60,'F3D 2023'!$A$3:$A$60,"-")</f>
        <v>24</v>
      </c>
      <c r="H199" s="49" t="str">
        <f>_xlfn.XLOOKUP(B199,'F3D 2022'!$B$3:$B$60,'F3D 2022'!$A$3:$A$60,"-")</f>
        <v>-</v>
      </c>
      <c r="I199" s="49" t="str">
        <f>_xlfn.XLOOKUP(B199,'F3D 2019'!$B$3:$B$60,'F3D 2019'!$A$3:$A$60,"-")</f>
        <v>-</v>
      </c>
      <c r="J199" s="49" t="str">
        <f>_xlfn.XLOOKUP(B199,'F3D 2017'!$B$3:$B$60,'F3D 2017'!$A$3:$A$60,"-")</f>
        <v>-</v>
      </c>
      <c r="K199" s="49" t="str">
        <f>_xlfn.XLOOKUP(B199,'F3D 2015'!$B$3:$B$60,'F3D 2015'!$A$3:$A$60,"-")</f>
        <v>-</v>
      </c>
      <c r="L199" s="49" t="str">
        <f>_xlfn.XLOOKUP(B199,'F3D 2013'!$B$3:$B$60,'F3D 2013'!$A$3:$A$60,"-")</f>
        <v>-</v>
      </c>
      <c r="M199" s="49" t="str">
        <f>_xlfn.XLOOKUP(B199,'F3D 2011'!$B$3:$B$60,'F3D 2011'!$A$3:$A$60,"-")</f>
        <v>-</v>
      </c>
      <c r="N199" s="49" t="str">
        <f>_xlfn.XLOOKUP(B199,'F3D 2009'!$B$3:$B$60,'F3D 2009'!$A$3:$A$60,"-")</f>
        <v>-</v>
      </c>
      <c r="O199" s="49" t="str">
        <f>_xlfn.XLOOKUP(B199,'F3D 2007'!$B$3:$B$60,'F3D 2007'!$A$3:$A$60,"-")</f>
        <v>-</v>
      </c>
      <c r="P199" s="49" t="str">
        <f>_xlfn.XLOOKUP(B199,'F3D 2005'!$B$3:$B$60,'F3D 2005'!$A$3:$A$60,"-")</f>
        <v>-</v>
      </c>
      <c r="Q199" s="49" t="str">
        <f>_xlfn.XLOOKUP(B199,'F3D 2003'!$B$3:$B$60,'F3D 2003'!$A$3:$A$60,"-")</f>
        <v>-</v>
      </c>
      <c r="R199" s="49" t="str">
        <f>_xlfn.XLOOKUP(B199,'F3D 2001'!$B$3:$B$60,'F3D 2001'!$A$3:$A$60,"-")</f>
        <v>-</v>
      </c>
      <c r="S199" s="49" t="str">
        <f>_xlfn.XLOOKUP(B199,'F3D 1999'!$B$3:$B$60,'F3D 1999'!$A$3:$A$60,"-")</f>
        <v>-</v>
      </c>
      <c r="T199" s="49" t="str">
        <f>_xlfn.XLOOKUP(B199,'F3D 1997'!$B$3:$B$56,'F3D 1997'!$A$3:$A$56,"-")</f>
        <v>-</v>
      </c>
      <c r="U199" s="49" t="str">
        <f>_xlfn.XLOOKUP(B199,'F3D 1995'!$B$3:$B$60,'F3D 1995'!$A$3:$A$60,"-")</f>
        <v>-</v>
      </c>
      <c r="V199" s="49" t="str">
        <f>_xlfn.XLOOKUP(B199,'F3D 1993'!$B$3:$B$60,'F3D 1993'!$A$3:$A$60,"-")</f>
        <v>-</v>
      </c>
      <c r="W199" s="49" t="str">
        <f>_xlfn.XLOOKUP(B199,'F3D 1991'!$B$3:$B$60,'F3D 1991'!$A$3:$A$60,"-")</f>
        <v>-</v>
      </c>
      <c r="X199" s="49" t="str">
        <f>_xlfn.XLOOKUP(B199,'F3D 1989'!$B$3:$B$60,'F3D 1989'!$A$3:$A$60,"-")</f>
        <v>-</v>
      </c>
      <c r="Y199" s="49" t="str">
        <f>_xlfn.XLOOKUP(B199,'F3D 1987'!$B$3:$B$60,'F3D 1987'!$A$3:$A$60,"-")</f>
        <v>-</v>
      </c>
      <c r="Z199" s="50" t="str">
        <f>_xlfn.XLOOKUP(B199,'F3D 1985'!$B$3:$B$60,'F3D 1985'!$A$3:$A$60,"-")</f>
        <v>-</v>
      </c>
    </row>
    <row r="200" spans="1:26" x14ac:dyDescent="0.3">
      <c r="A200" s="40">
        <f>A199+1</f>
        <v>198</v>
      </c>
      <c r="B200" s="41" t="s">
        <v>211</v>
      </c>
      <c r="C200" s="42" t="s">
        <v>10</v>
      </c>
      <c r="D200" s="85">
        <f>MIN(_xlfn.XLOOKUP(B200,'F3D 2025'!B:B,'F3D 2025'!E:E,200),_xlfn.XLOOKUP(B200,'F3D 2023'!B:B,'F3D 2023'!E:E,200),_xlfn.XLOOKUP(B200,'F3D 2022'!B:B,'F3D 2022'!E:E,200),_xlfn.XLOOKUP(B200,'F3D 2019'!B:B,'F3D 2019'!E:E,200),_xlfn.XLOOKUP(B200,'F3D 2017'!B:B,'F3D 2017'!E:E,200),_xlfn.XLOOKUP(B200,'F3D 2015'!B:B,'F3D 2015'!E:E,200),_xlfn.XLOOKUP(B200,'F3D 2013'!B:B,'F3D 2013'!E:E,200),_xlfn.XLOOKUP(B200,'F3D 2011'!B:B,'F3D 2011'!E:E,200),_xlfn.XLOOKUP(B200,'F3D 2009'!B:B,'F3D 2009'!E:E,200),_xlfn.XLOOKUP(B200,'F3D 2007'!B:B,'F3D 2007'!E:E,200),_xlfn.XLOOKUP(B200,'F3D 2005'!B:B,'F3D 2005'!E:E,200),_xlfn.XLOOKUP(B200,'F3D 2003'!B:B,'F3D 2003'!E:E,200),_xlfn.XLOOKUP(B200,'F3D 2001'!B:B,'F3D 2001'!E:E,200),_xlfn.XLOOKUP(B200,'F3D 1999'!B:B,'F3D 1999'!E:E,200),_xlfn.XLOOKUP(B200,'F3D 1997'!B:B,'F3D 1997'!E:E,200),_xlfn.XLOOKUP(B200,'F3D 1995'!B:B,'F3D 1995'!E:E,200),_xlfn.XLOOKUP(B200,'F3D 1993'!B:B,'F3D 1993'!E:E,200),_xlfn.XLOOKUP(B200,'F3D 1991'!B:B,'F3D 1991'!E:E,200),_xlfn.XLOOKUP(B200,'F3D 1989'!B:B,'F3D 1989'!E:E,200),_xlfn.XLOOKUP(B200,'F3D 1987'!B:B,'F3D 1987'!E:E,200),_xlfn.XLOOKUP(B200,'F3D 1985'!B:B,'F3D 1985'!E:E,200))</f>
        <v>66.31</v>
      </c>
      <c r="E200" s="82">
        <f>_xlfn.XLOOKUP(F200,AB:AB,AC:AC,0)+_xlfn.XLOOKUP(G200,AB:AB,AC:AC,0)+_xlfn.XLOOKUP(H200,AB:AB,AC:AC,0)+_xlfn.XLOOKUP(I200,AB:AB,AC:AC,0)+_xlfn.XLOOKUP(J200,AB:AB,AC:AC,0)+_xlfn.XLOOKUP(K200,AB:AB,AC:AC,0)+_xlfn.XLOOKUP(L200,AB:AB,AC:AC,0)+_xlfn.XLOOKUP(M200,AB:AB,AC:AC,0)+_xlfn.XLOOKUP(N200,AB:AB,AC:AC,0)+_xlfn.XLOOKUP(O200,AB:AB,AC:AC,0)+_xlfn.XLOOKUP(P200,AB:AB,AC:AC,0)+_xlfn.XLOOKUP(Q200,AB:AB,AC:AC,0)+_xlfn.XLOOKUP(R200,AB:AB,AC:AC,0)+_xlfn.XLOOKUP(S200,AB:AB,AC:AC,0)+_xlfn.XLOOKUP(T200,AB:AB,AC:AC,0)+_xlfn.XLOOKUP(U200,AB:AB,AC:AC,0)+_xlfn.XLOOKUP(V200,AB:AB,AC:AC,0)+_xlfn.XLOOKUP(W200,AB:AB,AC:AC,0)+_xlfn.XLOOKUP(X200,AB:AB,AC:AC,0)+_xlfn.XLOOKUP(Y200,AB:AB,AC:AC,0)+_xlfn.XLOOKUP(Z200,AB:AB,AC:AC,0)</f>
        <v>4.7039712853564222</v>
      </c>
      <c r="F200" s="46" t="str">
        <f>_xlfn.XLOOKUP(B200,'F3D 2025'!$B$3:$B$60,'F3D 2025'!$A$3:$A$60,"-")</f>
        <v>-</v>
      </c>
      <c r="G200" s="49" t="str">
        <f>_xlfn.XLOOKUP(B200,'F3D 2023'!$B$3:$B$60,'F3D 2023'!$A$3:$A$60,"-")</f>
        <v>-</v>
      </c>
      <c r="H200" s="49" t="str">
        <f>_xlfn.XLOOKUP(B200,'F3D 2022'!$B$3:$B$60,'F3D 2022'!$A$3:$A$60,"-")</f>
        <v>-</v>
      </c>
      <c r="I200" s="49" t="str">
        <f>_xlfn.XLOOKUP(B200,'F3D 2019'!$B$3:$B$60,'F3D 2019'!$A$3:$A$60,"-")</f>
        <v>-</v>
      </c>
      <c r="J200" s="49" t="str">
        <f>_xlfn.XLOOKUP(B200,'F3D 2017'!$B$3:$B$60,'F3D 2017'!$A$3:$A$60,"-")</f>
        <v>-</v>
      </c>
      <c r="K200" s="49" t="str">
        <f>_xlfn.XLOOKUP(B200,'F3D 2015'!$B$3:$B$60,'F3D 2015'!$A$3:$A$60,"-")</f>
        <v>-</v>
      </c>
      <c r="L200" s="49" t="str">
        <f>_xlfn.XLOOKUP(B200,'F3D 2013'!$B$3:$B$60,'F3D 2013'!$A$3:$A$60,"-")</f>
        <v>-</v>
      </c>
      <c r="M200" s="49" t="str">
        <f>_xlfn.XLOOKUP(B200,'F3D 2011'!$B$3:$B$60,'F3D 2011'!$A$3:$A$60,"-")</f>
        <v>-</v>
      </c>
      <c r="N200" s="49" t="str">
        <f>_xlfn.XLOOKUP(B200,'F3D 2009'!$B$3:$B$60,'F3D 2009'!$A$3:$A$60,"-")</f>
        <v>-</v>
      </c>
      <c r="O200" s="49">
        <f>_xlfn.XLOOKUP(B200,'F3D 2007'!$B$3:$B$60,'F3D 2007'!$A$3:$A$60,"-")</f>
        <v>24</v>
      </c>
      <c r="P200" s="49" t="str">
        <f>_xlfn.XLOOKUP(B200,'F3D 2005'!$B$3:$B$60,'F3D 2005'!$A$3:$A$60,"-")</f>
        <v>-</v>
      </c>
      <c r="Q200" s="49" t="str">
        <f>_xlfn.XLOOKUP(B200,'F3D 2003'!$B$3:$B$60,'F3D 2003'!$A$3:$A$60,"-")</f>
        <v>-</v>
      </c>
      <c r="R200" s="49" t="str">
        <f>_xlfn.XLOOKUP(B200,'F3D 2001'!$B$3:$B$60,'F3D 2001'!$A$3:$A$60,"-")</f>
        <v>-</v>
      </c>
      <c r="S200" s="49" t="str">
        <f>_xlfn.XLOOKUP(B200,'F3D 1999'!$B$3:$B$60,'F3D 1999'!$A$3:$A$60,"-")</f>
        <v>-</v>
      </c>
      <c r="T200" s="49" t="str">
        <f>_xlfn.XLOOKUP(B200,'F3D 1997'!$B$3:$B$56,'F3D 1997'!$A$3:$A$56,"-")</f>
        <v>-</v>
      </c>
      <c r="U200" s="49" t="str">
        <f>_xlfn.XLOOKUP(B200,'F3D 1995'!$B$3:$B$60,'F3D 1995'!$A$3:$A$60,"-")</f>
        <v>-</v>
      </c>
      <c r="V200" s="49" t="str">
        <f>_xlfn.XLOOKUP(B200,'F3D 1993'!$B$3:$B$60,'F3D 1993'!$A$3:$A$60,"-")</f>
        <v>-</v>
      </c>
      <c r="W200" s="49" t="str">
        <f>_xlfn.XLOOKUP(B200,'F3D 1991'!$B$3:$B$60,'F3D 1991'!$A$3:$A$60,"-")</f>
        <v>-</v>
      </c>
      <c r="X200" s="49" t="str">
        <f>_xlfn.XLOOKUP(B200,'F3D 1989'!$B$3:$B$60,'F3D 1989'!$A$3:$A$60,"-")</f>
        <v>-</v>
      </c>
      <c r="Y200" s="49" t="str">
        <f>_xlfn.XLOOKUP(B200,'F3D 1987'!$B$3:$B$60,'F3D 1987'!$A$3:$A$60,"-")</f>
        <v>-</v>
      </c>
      <c r="Z200" s="50" t="str">
        <f>_xlfn.XLOOKUP(B200,'F3D 1985'!$B$3:$B$60,'F3D 1985'!$A$3:$A$60,"-")</f>
        <v>-</v>
      </c>
    </row>
    <row r="201" spans="1:26" x14ac:dyDescent="0.3">
      <c r="A201" s="40">
        <f>A200+1</f>
        <v>199</v>
      </c>
      <c r="B201" s="41" t="s">
        <v>333</v>
      </c>
      <c r="C201" s="42" t="s">
        <v>38</v>
      </c>
      <c r="D201" s="85">
        <f>MIN(_xlfn.XLOOKUP(B201,'F3D 2025'!B:B,'F3D 2025'!E:E,200),_xlfn.XLOOKUP(B201,'F3D 2023'!B:B,'F3D 2023'!E:E,200),_xlfn.XLOOKUP(B201,'F3D 2022'!B:B,'F3D 2022'!E:E,200),_xlfn.XLOOKUP(B201,'F3D 2019'!B:B,'F3D 2019'!E:E,200),_xlfn.XLOOKUP(B201,'F3D 2017'!B:B,'F3D 2017'!E:E,200),_xlfn.XLOOKUP(B201,'F3D 2015'!B:B,'F3D 2015'!E:E,200),_xlfn.XLOOKUP(B201,'F3D 2013'!B:B,'F3D 2013'!E:E,200),_xlfn.XLOOKUP(B201,'F3D 2011'!B:B,'F3D 2011'!E:E,200),_xlfn.XLOOKUP(B201,'F3D 2009'!B:B,'F3D 2009'!E:E,200),_xlfn.XLOOKUP(B201,'F3D 2007'!B:B,'F3D 2007'!E:E,200),_xlfn.XLOOKUP(B201,'F3D 2005'!B:B,'F3D 2005'!E:E,200),_xlfn.XLOOKUP(B201,'F3D 2003'!B:B,'F3D 2003'!E:E,200),_xlfn.XLOOKUP(B201,'F3D 2001'!B:B,'F3D 2001'!E:E,200),_xlfn.XLOOKUP(B201,'F3D 1999'!B:B,'F3D 1999'!E:E,200),_xlfn.XLOOKUP(B201,'F3D 1997'!B:B,'F3D 1997'!E:E,200),_xlfn.XLOOKUP(B201,'F3D 1995'!B:B,'F3D 1995'!E:E,200),_xlfn.XLOOKUP(B201,'F3D 1993'!B:B,'F3D 1993'!E:E,200),_xlfn.XLOOKUP(B201,'F3D 1991'!B:B,'F3D 1991'!E:E,200),_xlfn.XLOOKUP(B201,'F3D 1989'!B:B,'F3D 1989'!E:E,200),_xlfn.XLOOKUP(B201,'F3D 1987'!B:B,'F3D 1987'!E:E,200),_xlfn.XLOOKUP(B201,'F3D 1985'!B:B,'F3D 1985'!E:E,200))</f>
        <v>92.6</v>
      </c>
      <c r="E201" s="82">
        <f>_xlfn.XLOOKUP(F201,AB:AB,AC:AC,0)+_xlfn.XLOOKUP(G201,AB:AB,AC:AC,0)+_xlfn.XLOOKUP(H201,AB:AB,AC:AC,0)+_xlfn.XLOOKUP(I201,AB:AB,AC:AC,0)+_xlfn.XLOOKUP(J201,AB:AB,AC:AC,0)+_xlfn.XLOOKUP(K201,AB:AB,AC:AC,0)+_xlfn.XLOOKUP(L201,AB:AB,AC:AC,0)+_xlfn.XLOOKUP(M201,AB:AB,AC:AC,0)+_xlfn.XLOOKUP(N201,AB:AB,AC:AC,0)+_xlfn.XLOOKUP(O201,AB:AB,AC:AC,0)+_xlfn.XLOOKUP(P201,AB:AB,AC:AC,0)+_xlfn.XLOOKUP(Q201,AB:AB,AC:AC,0)+_xlfn.XLOOKUP(R201,AB:AB,AC:AC,0)+_xlfn.XLOOKUP(S201,AB:AB,AC:AC,0)+_xlfn.XLOOKUP(T201,AB:AB,AC:AC,0)+_xlfn.XLOOKUP(U201,AB:AB,AC:AC,0)+_xlfn.XLOOKUP(V201,AB:AB,AC:AC,0)+_xlfn.XLOOKUP(W201,AB:AB,AC:AC,0)+_xlfn.XLOOKUP(X201,AB:AB,AC:AC,0)+_xlfn.XLOOKUP(Y201,AB:AB,AC:AC,0)+_xlfn.XLOOKUP(Z201,AB:AB,AC:AC,0)</f>
        <v>4.7039712853564222</v>
      </c>
      <c r="F201" s="46" t="str">
        <f>_xlfn.XLOOKUP(B201,'F3D 2025'!$B$3:$B$60,'F3D 2025'!$A$3:$A$60,"-")</f>
        <v>-</v>
      </c>
      <c r="G201" s="49" t="str">
        <f>_xlfn.XLOOKUP(B201,'F3D 2023'!$B$3:$B$60,'F3D 2023'!$A$3:$A$60,"-")</f>
        <v>-</v>
      </c>
      <c r="H201" s="49" t="str">
        <f>_xlfn.XLOOKUP(B201,'F3D 2022'!$B$3:$B$60,'F3D 2022'!$A$3:$A$60,"-")</f>
        <v>-</v>
      </c>
      <c r="I201" s="49" t="str">
        <f>_xlfn.XLOOKUP(B201,'F3D 2019'!$B$3:$B$60,'F3D 2019'!$A$3:$A$60,"-")</f>
        <v>-</v>
      </c>
      <c r="J201" s="49" t="str">
        <f>_xlfn.XLOOKUP(B201,'F3D 2017'!$B$3:$B$60,'F3D 2017'!$A$3:$A$60,"-")</f>
        <v>-</v>
      </c>
      <c r="K201" s="49" t="str">
        <f>_xlfn.XLOOKUP(B201,'F3D 2015'!$B$3:$B$60,'F3D 2015'!$A$3:$A$60,"-")</f>
        <v>-</v>
      </c>
      <c r="L201" s="49" t="str">
        <f>_xlfn.XLOOKUP(B201,'F3D 2013'!$B$3:$B$60,'F3D 2013'!$A$3:$A$60,"-")</f>
        <v>-</v>
      </c>
      <c r="M201" s="49" t="str">
        <f>_xlfn.XLOOKUP(B201,'F3D 2011'!$B$3:$B$60,'F3D 2011'!$A$3:$A$60,"-")</f>
        <v>-</v>
      </c>
      <c r="N201" s="49" t="str">
        <f>_xlfn.XLOOKUP(B201,'F3D 2009'!$B$3:$B$60,'F3D 2009'!$A$3:$A$60,"-")</f>
        <v>-</v>
      </c>
      <c r="O201" s="49" t="str">
        <f>_xlfn.XLOOKUP(B201,'F3D 2007'!$B$3:$B$60,'F3D 2007'!$A$3:$A$60,"-")</f>
        <v>-</v>
      </c>
      <c r="P201" s="49" t="str">
        <f>_xlfn.XLOOKUP(B201,'F3D 2005'!$B$3:$B$60,'F3D 2005'!$A$3:$A$60,"-")</f>
        <v>-</v>
      </c>
      <c r="Q201" s="49" t="str">
        <f>_xlfn.XLOOKUP(B201,'F3D 2003'!$B$3:$B$60,'F3D 2003'!$A$3:$A$60,"-")</f>
        <v>-</v>
      </c>
      <c r="R201" s="49" t="str">
        <f>_xlfn.XLOOKUP(B201,'F3D 2001'!$B$3:$B$60,'F3D 2001'!$A$3:$A$60,"-")</f>
        <v>-</v>
      </c>
      <c r="S201" s="49" t="str">
        <f>_xlfn.XLOOKUP(B201,'F3D 1999'!$B$3:$B$60,'F3D 1999'!$A$3:$A$60,"-")</f>
        <v>-</v>
      </c>
      <c r="T201" s="49" t="str">
        <f>_xlfn.XLOOKUP(B201,'F3D 1997'!$B$3:$B$56,'F3D 1997'!$A$3:$A$56,"-")</f>
        <v>-</v>
      </c>
      <c r="U201" s="49" t="str">
        <f>_xlfn.XLOOKUP(B201,'F3D 1995'!$B$3:$B$60,'F3D 1995'!$A$3:$A$60,"-")</f>
        <v>-</v>
      </c>
      <c r="V201" s="49" t="str">
        <f>_xlfn.XLOOKUP(B201,'F3D 1993'!$B$3:$B$60,'F3D 1993'!$A$3:$A$60,"-")</f>
        <v>-</v>
      </c>
      <c r="W201" s="49" t="str">
        <f>_xlfn.XLOOKUP(B201,'F3D 1991'!$B$3:$B$60,'F3D 1991'!$A$3:$A$60,"-")</f>
        <v>-</v>
      </c>
      <c r="X201" s="49">
        <f>_xlfn.XLOOKUP(B201,'F3D 1989'!$B$3:$B$60,'F3D 1989'!$A$3:$A$60,"-")</f>
        <v>24</v>
      </c>
      <c r="Y201" s="49" t="str">
        <f>_xlfn.XLOOKUP(B201,'F3D 1987'!$B$3:$B$60,'F3D 1987'!$A$3:$A$60,"-")</f>
        <v>-</v>
      </c>
      <c r="Z201" s="50" t="str">
        <f>_xlfn.XLOOKUP(B201,'F3D 1985'!$B$3:$B$60,'F3D 1985'!$A$3:$A$60,"-")</f>
        <v>-</v>
      </c>
    </row>
    <row r="202" spans="1:26" x14ac:dyDescent="0.3">
      <c r="A202" s="40">
        <f>A201+1</f>
        <v>200</v>
      </c>
      <c r="B202" s="41" t="s">
        <v>276</v>
      </c>
      <c r="C202" s="42" t="s">
        <v>6</v>
      </c>
      <c r="D202" s="85">
        <f>MIN(_xlfn.XLOOKUP(B202,'F3D 2025'!B:B,'F3D 2025'!E:E,200),_xlfn.XLOOKUP(B202,'F3D 2023'!B:B,'F3D 2023'!E:E,200),_xlfn.XLOOKUP(B202,'F3D 2022'!B:B,'F3D 2022'!E:E,200),_xlfn.XLOOKUP(B202,'F3D 2019'!B:B,'F3D 2019'!E:E,200),_xlfn.XLOOKUP(B202,'F3D 2017'!B:B,'F3D 2017'!E:E,200),_xlfn.XLOOKUP(B202,'F3D 2015'!B:B,'F3D 2015'!E:E,200),_xlfn.XLOOKUP(B202,'F3D 2013'!B:B,'F3D 2013'!E:E,200),_xlfn.XLOOKUP(B202,'F3D 2011'!B:B,'F3D 2011'!E:E,200),_xlfn.XLOOKUP(B202,'F3D 2009'!B:B,'F3D 2009'!E:E,200),_xlfn.XLOOKUP(B202,'F3D 2007'!B:B,'F3D 2007'!E:E,200),_xlfn.XLOOKUP(B202,'F3D 2005'!B:B,'F3D 2005'!E:E,200),_xlfn.XLOOKUP(B202,'F3D 2003'!B:B,'F3D 2003'!E:E,200),_xlfn.XLOOKUP(B202,'F3D 2001'!B:B,'F3D 2001'!E:E,200),_xlfn.XLOOKUP(B202,'F3D 1999'!B:B,'F3D 1999'!E:E,200),_xlfn.XLOOKUP(B202,'F3D 1997'!B:B,'F3D 1997'!E:E,200),_xlfn.XLOOKUP(B202,'F3D 1995'!B:B,'F3D 1995'!E:E,200),_xlfn.XLOOKUP(B202,'F3D 1993'!B:B,'F3D 1993'!E:E,200),_xlfn.XLOOKUP(B202,'F3D 1991'!B:B,'F3D 1991'!E:E,200),_xlfn.XLOOKUP(B202,'F3D 1989'!B:B,'F3D 1989'!E:E,200),_xlfn.XLOOKUP(B202,'F3D 1987'!B:B,'F3D 1987'!E:E,200),_xlfn.XLOOKUP(B202,'F3D 1985'!B:B,'F3D 1985'!E:E,200))</f>
        <v>60.21</v>
      </c>
      <c r="E202" s="82">
        <f>_xlfn.XLOOKUP(F202,AB:AB,AC:AC,0)+_xlfn.XLOOKUP(G202,AB:AB,AC:AC,0)+_xlfn.XLOOKUP(H202,AB:AB,AC:AC,0)+_xlfn.XLOOKUP(I202,AB:AB,AC:AC,0)+_xlfn.XLOOKUP(J202,AB:AB,AC:AC,0)+_xlfn.XLOOKUP(K202,AB:AB,AC:AC,0)+_xlfn.XLOOKUP(L202,AB:AB,AC:AC,0)+_xlfn.XLOOKUP(M202,AB:AB,AC:AC,0)+_xlfn.XLOOKUP(N202,AB:AB,AC:AC,0)+_xlfn.XLOOKUP(O202,AB:AB,AC:AC,0)+_xlfn.XLOOKUP(P202,AB:AB,AC:AC,0)+_xlfn.XLOOKUP(Q202,AB:AB,AC:AC,0)+_xlfn.XLOOKUP(R202,AB:AB,AC:AC,0)+_xlfn.XLOOKUP(S202,AB:AB,AC:AC,0)+_xlfn.XLOOKUP(T202,AB:AB,AC:AC,0)+_xlfn.XLOOKUP(U202,AB:AB,AC:AC,0)+_xlfn.XLOOKUP(V202,AB:AB,AC:AC,0)+_xlfn.XLOOKUP(W202,AB:AB,AC:AC,0)+_xlfn.XLOOKUP(X202,AB:AB,AC:AC,0)+_xlfn.XLOOKUP(Y202,AB:AB,AC:AC,0)+_xlfn.XLOOKUP(Z202,AB:AB,AC:AC,0)</f>
        <v>4.7039712853564222</v>
      </c>
      <c r="F202" s="46" t="str">
        <f>_xlfn.XLOOKUP(B202,'F3D 2025'!$B$3:$B$60,'F3D 2025'!$A$3:$A$60,"-")</f>
        <v>-</v>
      </c>
      <c r="G202" s="49" t="str">
        <f>_xlfn.XLOOKUP(B202,'F3D 2023'!$B$3:$B$60,'F3D 2023'!$A$3:$A$60,"-")</f>
        <v>-</v>
      </c>
      <c r="H202" s="49" t="str">
        <f>_xlfn.XLOOKUP(B202,'F3D 2022'!$B$3:$B$60,'F3D 2022'!$A$3:$A$60,"-")</f>
        <v>-</v>
      </c>
      <c r="I202" s="49" t="str">
        <f>_xlfn.XLOOKUP(B202,'F3D 2019'!$B$3:$B$60,'F3D 2019'!$A$3:$A$60,"-")</f>
        <v>-</v>
      </c>
      <c r="J202" s="49" t="str">
        <f>_xlfn.XLOOKUP(B202,'F3D 2017'!$B$3:$B$60,'F3D 2017'!$A$3:$A$60,"-")</f>
        <v>-</v>
      </c>
      <c r="K202" s="49" t="str">
        <f>_xlfn.XLOOKUP(B202,'F3D 2015'!$B$3:$B$60,'F3D 2015'!$A$3:$A$60,"-")</f>
        <v>-</v>
      </c>
      <c r="L202" s="49">
        <f>_xlfn.XLOOKUP(B202,'F3D 2013'!$B$3:$B$60,'F3D 2013'!$A$3:$A$60,"-")</f>
        <v>24</v>
      </c>
      <c r="M202" s="49" t="str">
        <f>_xlfn.XLOOKUP(B202,'F3D 2011'!$B$3:$B$60,'F3D 2011'!$A$3:$A$60,"-")</f>
        <v>-</v>
      </c>
      <c r="N202" s="49" t="str">
        <f>_xlfn.XLOOKUP(B202,'F3D 2009'!$B$3:$B$60,'F3D 2009'!$A$3:$A$60,"-")</f>
        <v>-</v>
      </c>
      <c r="O202" s="49" t="str">
        <f>_xlfn.XLOOKUP(B202,'F3D 2007'!$B$3:$B$60,'F3D 2007'!$A$3:$A$60,"-")</f>
        <v>-</v>
      </c>
      <c r="P202" s="49" t="str">
        <f>_xlfn.XLOOKUP(B202,'F3D 2005'!$B$3:$B$60,'F3D 2005'!$A$3:$A$60,"-")</f>
        <v>-</v>
      </c>
      <c r="Q202" s="49" t="str">
        <f>_xlfn.XLOOKUP(B202,'F3D 2003'!$B$3:$B$60,'F3D 2003'!$A$3:$A$60,"-")</f>
        <v>-</v>
      </c>
      <c r="R202" s="49" t="str">
        <f>_xlfn.XLOOKUP(B202,'F3D 2001'!$B$3:$B$60,'F3D 2001'!$A$3:$A$60,"-")</f>
        <v>-</v>
      </c>
      <c r="S202" s="49" t="str">
        <f>_xlfn.XLOOKUP(B202,'F3D 1999'!$B$3:$B$60,'F3D 1999'!$A$3:$A$60,"-")</f>
        <v>-</v>
      </c>
      <c r="T202" s="49" t="str">
        <f>_xlfn.XLOOKUP(B202,'F3D 1997'!$B$3:$B$56,'F3D 1997'!$A$3:$A$56,"-")</f>
        <v>-</v>
      </c>
      <c r="U202" s="49" t="str">
        <f>_xlfn.XLOOKUP(B202,'F3D 1995'!$B$3:$B$60,'F3D 1995'!$A$3:$A$60,"-")</f>
        <v>-</v>
      </c>
      <c r="V202" s="49" t="str">
        <f>_xlfn.XLOOKUP(B202,'F3D 1993'!$B$3:$B$60,'F3D 1993'!$A$3:$A$60,"-")</f>
        <v>-</v>
      </c>
      <c r="W202" s="49" t="str">
        <f>_xlfn.XLOOKUP(B202,'F3D 1991'!$B$3:$B$60,'F3D 1991'!$A$3:$A$60,"-")</f>
        <v>-</v>
      </c>
      <c r="X202" s="49" t="str">
        <f>_xlfn.XLOOKUP(B202,'F3D 1989'!$B$3:$B$60,'F3D 1989'!$A$3:$A$60,"-")</f>
        <v>-</v>
      </c>
      <c r="Y202" s="49" t="str">
        <f>_xlfn.XLOOKUP(B202,'F3D 1987'!$B$3:$B$60,'F3D 1987'!$A$3:$A$60,"-")</f>
        <v>-</v>
      </c>
      <c r="Z202" s="50" t="str">
        <f>_xlfn.XLOOKUP(B202,'F3D 1985'!$B$3:$B$60,'F3D 1985'!$A$3:$A$60,"-")</f>
        <v>-</v>
      </c>
    </row>
    <row r="203" spans="1:26" x14ac:dyDescent="0.3">
      <c r="A203" s="40">
        <f>A202+1</f>
        <v>201</v>
      </c>
      <c r="B203" s="41" t="s">
        <v>237</v>
      </c>
      <c r="C203" s="42" t="s">
        <v>7</v>
      </c>
      <c r="D203" s="85">
        <f>MIN(_xlfn.XLOOKUP(B203,'F3D 2025'!B:B,'F3D 2025'!E:E,200),_xlfn.XLOOKUP(B203,'F3D 2023'!B:B,'F3D 2023'!E:E,200),_xlfn.XLOOKUP(B203,'F3D 2022'!B:B,'F3D 2022'!E:E,200),_xlfn.XLOOKUP(B203,'F3D 2019'!B:B,'F3D 2019'!E:E,200),_xlfn.XLOOKUP(B203,'F3D 2017'!B:B,'F3D 2017'!E:E,200),_xlfn.XLOOKUP(B203,'F3D 2015'!B:B,'F3D 2015'!E:E,200),_xlfn.XLOOKUP(B203,'F3D 2013'!B:B,'F3D 2013'!E:E,200),_xlfn.XLOOKUP(B203,'F3D 2011'!B:B,'F3D 2011'!E:E,200),_xlfn.XLOOKUP(B203,'F3D 2009'!B:B,'F3D 2009'!E:E,200),_xlfn.XLOOKUP(B203,'F3D 2007'!B:B,'F3D 2007'!E:E,200),_xlfn.XLOOKUP(B203,'F3D 2005'!B:B,'F3D 2005'!E:E,200),_xlfn.XLOOKUP(B203,'F3D 2003'!B:B,'F3D 2003'!E:E,200),_xlfn.XLOOKUP(B203,'F3D 2001'!B:B,'F3D 2001'!E:E,200),_xlfn.XLOOKUP(B203,'F3D 1999'!B:B,'F3D 1999'!E:E,200),_xlfn.XLOOKUP(B203,'F3D 1997'!B:B,'F3D 1997'!E:E,200),_xlfn.XLOOKUP(B203,'F3D 1995'!B:B,'F3D 1995'!E:E,200),_xlfn.XLOOKUP(B203,'F3D 1993'!B:B,'F3D 1993'!E:E,200),_xlfn.XLOOKUP(B203,'F3D 1991'!B:B,'F3D 1991'!E:E,200),_xlfn.XLOOKUP(B203,'F3D 1989'!B:B,'F3D 1989'!E:E,200),_xlfn.XLOOKUP(B203,'F3D 1987'!B:B,'F3D 1987'!E:E,200),_xlfn.XLOOKUP(B203,'F3D 1985'!B:B,'F3D 1985'!E:E,200))</f>
        <v>65</v>
      </c>
      <c r="E203" s="82">
        <f>_xlfn.XLOOKUP(F203,AB:AB,AC:AC,0)+_xlfn.XLOOKUP(G203,AB:AB,AC:AC,0)+_xlfn.XLOOKUP(H203,AB:AB,AC:AC,0)+_xlfn.XLOOKUP(I203,AB:AB,AC:AC,0)+_xlfn.XLOOKUP(J203,AB:AB,AC:AC,0)+_xlfn.XLOOKUP(K203,AB:AB,AC:AC,0)+_xlfn.XLOOKUP(L203,AB:AB,AC:AC,0)+_xlfn.XLOOKUP(M203,AB:AB,AC:AC,0)+_xlfn.XLOOKUP(N203,AB:AB,AC:AC,0)+_xlfn.XLOOKUP(O203,AB:AB,AC:AC,0)+_xlfn.XLOOKUP(P203,AB:AB,AC:AC,0)+_xlfn.XLOOKUP(Q203,AB:AB,AC:AC,0)+_xlfn.XLOOKUP(R203,AB:AB,AC:AC,0)+_xlfn.XLOOKUP(S203,AB:AB,AC:AC,0)+_xlfn.XLOOKUP(T203,AB:AB,AC:AC,0)+_xlfn.XLOOKUP(U203,AB:AB,AC:AC,0)+_xlfn.XLOOKUP(V203,AB:AB,AC:AC,0)+_xlfn.XLOOKUP(W203,AB:AB,AC:AC,0)+_xlfn.XLOOKUP(X203,AB:AB,AC:AC,0)+_xlfn.XLOOKUP(Y203,AB:AB,AC:AC,0)+_xlfn.XLOOKUP(Z203,AB:AB,AC:AC,0)</f>
        <v>4.7039712853564222</v>
      </c>
      <c r="F203" s="46" t="str">
        <f>_xlfn.XLOOKUP(B203,'F3D 2025'!$B$3:$B$60,'F3D 2025'!$A$3:$A$60,"-")</f>
        <v>-</v>
      </c>
      <c r="G203" s="49" t="str">
        <f>_xlfn.XLOOKUP(B203,'F3D 2023'!$B$3:$B$60,'F3D 2023'!$A$3:$A$60,"-")</f>
        <v>-</v>
      </c>
      <c r="H203" s="49" t="str">
        <f>_xlfn.XLOOKUP(B203,'F3D 2022'!$B$3:$B$60,'F3D 2022'!$A$3:$A$60,"-")</f>
        <v>-</v>
      </c>
      <c r="I203" s="49" t="str">
        <f>_xlfn.XLOOKUP(B203,'F3D 2019'!$B$3:$B$60,'F3D 2019'!$A$3:$A$60,"-")</f>
        <v>-</v>
      </c>
      <c r="J203" s="49" t="str">
        <f>_xlfn.XLOOKUP(B203,'F3D 2017'!$B$3:$B$60,'F3D 2017'!$A$3:$A$60,"-")</f>
        <v>-</v>
      </c>
      <c r="K203" s="49" t="str">
        <f>_xlfn.XLOOKUP(B203,'F3D 2015'!$B$3:$B$60,'F3D 2015'!$A$3:$A$60,"-")</f>
        <v>-</v>
      </c>
      <c r="L203" s="49" t="str">
        <f>_xlfn.XLOOKUP(B203,'F3D 2013'!$B$3:$B$60,'F3D 2013'!$A$3:$A$60,"-")</f>
        <v>-</v>
      </c>
      <c r="M203" s="49" t="str">
        <f>_xlfn.XLOOKUP(B203,'F3D 2011'!$B$3:$B$60,'F3D 2011'!$A$3:$A$60,"-")</f>
        <v>-</v>
      </c>
      <c r="N203" s="49" t="str">
        <f>_xlfn.XLOOKUP(B203,'F3D 2009'!$B$3:$B$60,'F3D 2009'!$A$3:$A$60,"-")</f>
        <v>-</v>
      </c>
      <c r="O203" s="49" t="str">
        <f>_xlfn.XLOOKUP(B203,'F3D 2007'!$B$3:$B$60,'F3D 2007'!$A$3:$A$60,"-")</f>
        <v>-</v>
      </c>
      <c r="P203" s="49" t="str">
        <f>_xlfn.XLOOKUP(B203,'F3D 2005'!$B$3:$B$60,'F3D 2005'!$A$3:$A$60,"-")</f>
        <v>-</v>
      </c>
      <c r="Q203" s="49">
        <f>_xlfn.XLOOKUP(B203,'F3D 2003'!$B$3:$B$60,'F3D 2003'!$A$3:$A$60,"-")</f>
        <v>24</v>
      </c>
      <c r="R203" s="49" t="str">
        <f>_xlfn.XLOOKUP(B203,'F3D 2001'!$B$3:$B$60,'F3D 2001'!$A$3:$A$60,"-")</f>
        <v>-</v>
      </c>
      <c r="S203" s="49" t="str">
        <f>_xlfn.XLOOKUP(B203,'F3D 1999'!$B$3:$B$60,'F3D 1999'!$A$3:$A$60,"-")</f>
        <v>-</v>
      </c>
      <c r="T203" s="49" t="str">
        <f>_xlfn.XLOOKUP(B203,'F3D 1997'!$B$3:$B$56,'F3D 1997'!$A$3:$A$56,"-")</f>
        <v>-</v>
      </c>
      <c r="U203" s="49" t="str">
        <f>_xlfn.XLOOKUP(B203,'F3D 1995'!$B$3:$B$60,'F3D 1995'!$A$3:$A$60,"-")</f>
        <v>-</v>
      </c>
      <c r="V203" s="49" t="str">
        <f>_xlfn.XLOOKUP(B203,'F3D 1993'!$B$3:$B$60,'F3D 1993'!$A$3:$A$60,"-")</f>
        <v>-</v>
      </c>
      <c r="W203" s="49" t="str">
        <f>_xlfn.XLOOKUP(B203,'F3D 1991'!$B$3:$B$60,'F3D 1991'!$A$3:$A$60,"-")</f>
        <v>-</v>
      </c>
      <c r="X203" s="49" t="str">
        <f>_xlfn.XLOOKUP(B203,'F3D 1989'!$B$3:$B$60,'F3D 1989'!$A$3:$A$60,"-")</f>
        <v>-</v>
      </c>
      <c r="Y203" s="49" t="str">
        <f>_xlfn.XLOOKUP(B203,'F3D 1987'!$B$3:$B$60,'F3D 1987'!$A$3:$A$60,"-")</f>
        <v>-</v>
      </c>
      <c r="Z203" s="50" t="str">
        <f>_xlfn.XLOOKUP(B203,'F3D 1985'!$B$3:$B$60,'F3D 1985'!$A$3:$A$60,"-")</f>
        <v>-</v>
      </c>
    </row>
    <row r="204" spans="1:26" x14ac:dyDescent="0.3">
      <c r="A204" s="40">
        <f>A203+1</f>
        <v>202</v>
      </c>
      <c r="B204" s="41" t="s">
        <v>193</v>
      </c>
      <c r="C204" s="42" t="s">
        <v>34</v>
      </c>
      <c r="D204" s="85">
        <f>MIN(_xlfn.XLOOKUP(B204,'F3D 2025'!B:B,'F3D 2025'!E:E,200),_xlfn.XLOOKUP(B204,'F3D 2023'!B:B,'F3D 2023'!E:E,200),_xlfn.XLOOKUP(B204,'F3D 2022'!B:B,'F3D 2022'!E:E,200),_xlfn.XLOOKUP(B204,'F3D 2019'!B:B,'F3D 2019'!E:E,200),_xlfn.XLOOKUP(B204,'F3D 2017'!B:B,'F3D 2017'!E:E,200),_xlfn.XLOOKUP(B204,'F3D 2015'!B:B,'F3D 2015'!E:E,200),_xlfn.XLOOKUP(B204,'F3D 2013'!B:B,'F3D 2013'!E:E,200),_xlfn.XLOOKUP(B204,'F3D 2011'!B:B,'F3D 2011'!E:E,200),_xlfn.XLOOKUP(B204,'F3D 2009'!B:B,'F3D 2009'!E:E,200),_xlfn.XLOOKUP(B204,'F3D 2007'!B:B,'F3D 2007'!E:E,200),_xlfn.XLOOKUP(B204,'F3D 2005'!B:B,'F3D 2005'!E:E,200),_xlfn.XLOOKUP(B204,'F3D 2003'!B:B,'F3D 2003'!E:E,200),_xlfn.XLOOKUP(B204,'F3D 2001'!B:B,'F3D 2001'!E:E,200),_xlfn.XLOOKUP(B204,'F3D 1999'!B:B,'F3D 1999'!E:E,200),_xlfn.XLOOKUP(B204,'F3D 1997'!B:B,'F3D 1997'!E:E,200),_xlfn.XLOOKUP(B204,'F3D 1995'!B:B,'F3D 1995'!E:E,200),_xlfn.XLOOKUP(B204,'F3D 1993'!B:B,'F3D 1993'!E:E,200),_xlfn.XLOOKUP(B204,'F3D 1991'!B:B,'F3D 1991'!E:E,200),_xlfn.XLOOKUP(B204,'F3D 1989'!B:B,'F3D 1989'!E:E,200),_xlfn.XLOOKUP(B204,'F3D 1987'!B:B,'F3D 1987'!E:E,200),_xlfn.XLOOKUP(B204,'F3D 1985'!B:B,'F3D 1985'!E:E,200))</f>
        <v>66.03</v>
      </c>
      <c r="E204" s="82">
        <f>_xlfn.XLOOKUP(F204,AB:AB,AC:AC,0)+_xlfn.XLOOKUP(G204,AB:AB,AC:AC,0)+_xlfn.XLOOKUP(H204,AB:AB,AC:AC,0)+_xlfn.XLOOKUP(I204,AB:AB,AC:AC,0)+_xlfn.XLOOKUP(J204,AB:AB,AC:AC,0)+_xlfn.XLOOKUP(K204,AB:AB,AC:AC,0)+_xlfn.XLOOKUP(L204,AB:AB,AC:AC,0)+_xlfn.XLOOKUP(M204,AB:AB,AC:AC,0)+_xlfn.XLOOKUP(N204,AB:AB,AC:AC,0)+_xlfn.XLOOKUP(O204,AB:AB,AC:AC,0)+_xlfn.XLOOKUP(P204,AB:AB,AC:AC,0)+_xlfn.XLOOKUP(Q204,AB:AB,AC:AC,0)+_xlfn.XLOOKUP(R204,AB:AB,AC:AC,0)+_xlfn.XLOOKUP(S204,AB:AB,AC:AC,0)+_xlfn.XLOOKUP(T204,AB:AB,AC:AC,0)+_xlfn.XLOOKUP(U204,AB:AB,AC:AC,0)+_xlfn.XLOOKUP(V204,AB:AB,AC:AC,0)+_xlfn.XLOOKUP(W204,AB:AB,AC:AC,0)+_xlfn.XLOOKUP(X204,AB:AB,AC:AC,0)+_xlfn.XLOOKUP(Y204,AB:AB,AC:AC,0)+_xlfn.XLOOKUP(Z204,AB:AB,AC:AC,0)</f>
        <v>4.547440366722082</v>
      </c>
      <c r="F204" s="46" t="str">
        <f>_xlfn.XLOOKUP(B204,'F3D 2025'!$B$3:$B$60,'F3D 2025'!$A$3:$A$60,"-")</f>
        <v>-</v>
      </c>
      <c r="G204" s="49" t="str">
        <f>_xlfn.XLOOKUP(B204,'F3D 2023'!$B$3:$B$60,'F3D 2023'!$A$3:$A$60,"-")</f>
        <v>-</v>
      </c>
      <c r="H204" s="49" t="str">
        <f>_xlfn.XLOOKUP(B204,'F3D 2022'!$B$3:$B$60,'F3D 2022'!$A$3:$A$60,"-")</f>
        <v>-</v>
      </c>
      <c r="I204" s="49" t="str">
        <f>_xlfn.XLOOKUP(B204,'F3D 2019'!$B$3:$B$60,'F3D 2019'!$A$3:$A$60,"-")</f>
        <v>-</v>
      </c>
      <c r="J204" s="49" t="str">
        <f>_xlfn.XLOOKUP(B204,'F3D 2017'!$B$3:$B$60,'F3D 2017'!$A$3:$A$60,"-")</f>
        <v>-</v>
      </c>
      <c r="K204" s="49" t="str">
        <f>_xlfn.XLOOKUP(B204,'F3D 2015'!$B$3:$B$60,'F3D 2015'!$A$3:$A$60,"-")</f>
        <v>-</v>
      </c>
      <c r="L204" s="49">
        <f>_xlfn.XLOOKUP(B204,'F3D 2013'!$B$3:$B$60,'F3D 2013'!$A$3:$A$60,"-")</f>
        <v>42</v>
      </c>
      <c r="M204" s="49" t="str">
        <f>_xlfn.XLOOKUP(B204,'F3D 2011'!$B$3:$B$60,'F3D 2011'!$A$3:$A$60,"-")</f>
        <v>-</v>
      </c>
      <c r="N204" s="49">
        <f>_xlfn.XLOOKUP(B204,'F3D 2009'!$B$3:$B$60,'F3D 2009'!$A$3:$A$60,"-")</f>
        <v>40</v>
      </c>
      <c r="O204" s="49" t="str">
        <f>_xlfn.XLOOKUP(B204,'F3D 2007'!$B$3:$B$60,'F3D 2007'!$A$3:$A$60,"-")</f>
        <v>-</v>
      </c>
      <c r="P204" s="49">
        <f>_xlfn.XLOOKUP(B204,'F3D 2005'!$B$3:$B$60,'F3D 2005'!$A$3:$A$60,"-")</f>
        <v>34</v>
      </c>
      <c r="Q204" s="49" t="str">
        <f>_xlfn.XLOOKUP(B204,'F3D 2003'!$B$3:$B$60,'F3D 2003'!$A$3:$A$60,"-")</f>
        <v>-</v>
      </c>
      <c r="R204" s="49" t="str">
        <f>_xlfn.XLOOKUP(B204,'F3D 2001'!$B$3:$B$60,'F3D 2001'!$A$3:$A$60,"-")</f>
        <v>-</v>
      </c>
      <c r="S204" s="49" t="str">
        <f>_xlfn.XLOOKUP(B204,'F3D 1999'!$B$3:$B$60,'F3D 1999'!$A$3:$A$60,"-")</f>
        <v>-</v>
      </c>
      <c r="T204" s="49" t="str">
        <f>_xlfn.XLOOKUP(B204,'F3D 1997'!$B$3:$B$56,'F3D 1997'!$A$3:$A$56,"-")</f>
        <v>-</v>
      </c>
      <c r="U204" s="49" t="str">
        <f>_xlfn.XLOOKUP(B204,'F3D 1995'!$B$3:$B$60,'F3D 1995'!$A$3:$A$60,"-")</f>
        <v>-</v>
      </c>
      <c r="V204" s="49" t="str">
        <f>_xlfn.XLOOKUP(B204,'F3D 1993'!$B$3:$B$60,'F3D 1993'!$A$3:$A$60,"-")</f>
        <v>-</v>
      </c>
      <c r="W204" s="49" t="str">
        <f>_xlfn.XLOOKUP(B204,'F3D 1991'!$B$3:$B$60,'F3D 1991'!$A$3:$A$60,"-")</f>
        <v>-</v>
      </c>
      <c r="X204" s="49" t="str">
        <f>_xlfn.XLOOKUP(B204,'F3D 1989'!$B$3:$B$60,'F3D 1989'!$A$3:$A$60,"-")</f>
        <v>-</v>
      </c>
      <c r="Y204" s="49" t="str">
        <f>_xlfn.XLOOKUP(B204,'F3D 1987'!$B$3:$B$60,'F3D 1987'!$A$3:$A$60,"-")</f>
        <v>-</v>
      </c>
      <c r="Z204" s="50" t="str">
        <f>_xlfn.XLOOKUP(B204,'F3D 1985'!$B$3:$B$60,'F3D 1985'!$A$3:$A$60,"-")</f>
        <v>-</v>
      </c>
    </row>
    <row r="205" spans="1:26" x14ac:dyDescent="0.3">
      <c r="A205" s="40">
        <f>A204+1</f>
        <v>203</v>
      </c>
      <c r="B205" s="41" t="s">
        <v>218</v>
      </c>
      <c r="C205" s="42" t="s">
        <v>373</v>
      </c>
      <c r="D205" s="85">
        <f>MIN(_xlfn.XLOOKUP(B205,'F3D 2025'!B:B,'F3D 2025'!E:E,200),_xlfn.XLOOKUP(B205,'F3D 2023'!B:B,'F3D 2023'!E:E,200),_xlfn.XLOOKUP(B205,'F3D 2022'!B:B,'F3D 2022'!E:E,200),_xlfn.XLOOKUP(B205,'F3D 2019'!B:B,'F3D 2019'!E:E,200),_xlfn.XLOOKUP(B205,'F3D 2017'!B:B,'F3D 2017'!E:E,200),_xlfn.XLOOKUP(B205,'F3D 2015'!B:B,'F3D 2015'!E:E,200),_xlfn.XLOOKUP(B205,'F3D 2013'!B:B,'F3D 2013'!E:E,200),_xlfn.XLOOKUP(B205,'F3D 2011'!B:B,'F3D 2011'!E:E,200),_xlfn.XLOOKUP(B205,'F3D 2009'!B:B,'F3D 2009'!E:E,200),_xlfn.XLOOKUP(B205,'F3D 2007'!B:B,'F3D 2007'!E:E,200),_xlfn.XLOOKUP(B205,'F3D 2005'!B:B,'F3D 2005'!E:E,200),_xlfn.XLOOKUP(B205,'F3D 2003'!B:B,'F3D 2003'!E:E,200),_xlfn.XLOOKUP(B205,'F3D 2001'!B:B,'F3D 2001'!E:E,200),_xlfn.XLOOKUP(B205,'F3D 1999'!B:B,'F3D 1999'!E:E,200),_xlfn.XLOOKUP(B205,'F3D 1997'!B:B,'F3D 1997'!E:E,200),_xlfn.XLOOKUP(B205,'F3D 1995'!B:B,'F3D 1995'!E:E,200),_xlfn.XLOOKUP(B205,'F3D 1993'!B:B,'F3D 1993'!E:E,200),_xlfn.XLOOKUP(B205,'F3D 1991'!B:B,'F3D 1991'!E:E,200),_xlfn.XLOOKUP(B205,'F3D 1989'!B:B,'F3D 1989'!E:E,200),_xlfn.XLOOKUP(B205,'F3D 1987'!B:B,'F3D 1987'!E:E,200),_xlfn.XLOOKUP(B205,'F3D 1985'!B:B,'F3D 1985'!E:E,200))</f>
        <v>70.14</v>
      </c>
      <c r="E205" s="82">
        <f>_xlfn.XLOOKUP(F205,AB:AB,AC:AC,0)+_xlfn.XLOOKUP(G205,AB:AB,AC:AC,0)+_xlfn.XLOOKUP(H205,AB:AB,AC:AC,0)+_xlfn.XLOOKUP(I205,AB:AB,AC:AC,0)+_xlfn.XLOOKUP(J205,AB:AB,AC:AC,0)+_xlfn.XLOOKUP(K205,AB:AB,AC:AC,0)+_xlfn.XLOOKUP(L205,AB:AB,AC:AC,0)+_xlfn.XLOOKUP(M205,AB:AB,AC:AC,0)+_xlfn.XLOOKUP(N205,AB:AB,AC:AC,0)+_xlfn.XLOOKUP(O205,AB:AB,AC:AC,0)+_xlfn.XLOOKUP(P205,AB:AB,AC:AC,0)+_xlfn.XLOOKUP(Q205,AB:AB,AC:AC,0)+_xlfn.XLOOKUP(R205,AB:AB,AC:AC,0)+_xlfn.XLOOKUP(S205,AB:AB,AC:AC,0)+_xlfn.XLOOKUP(T205,AB:AB,AC:AC,0)+_xlfn.XLOOKUP(U205,AB:AB,AC:AC,0)+_xlfn.XLOOKUP(V205,AB:AB,AC:AC,0)+_xlfn.XLOOKUP(W205,AB:AB,AC:AC,0)+_xlfn.XLOOKUP(X205,AB:AB,AC:AC,0)+_xlfn.XLOOKUP(Y205,AB:AB,AC:AC,0)+_xlfn.XLOOKUP(Z205,AB:AB,AC:AC,0)</f>
        <v>4.5262465306722106</v>
      </c>
      <c r="F205" s="46" t="str">
        <f>_xlfn.XLOOKUP(B205,'F3D 2025'!$B$3:$B$60,'F3D 2025'!$A$3:$A$60,"-")</f>
        <v>-</v>
      </c>
      <c r="G205" s="49" t="str">
        <f>_xlfn.XLOOKUP(B205,'F3D 2023'!$B$3:$B$60,'F3D 2023'!$A$3:$A$60,"-")</f>
        <v>-</v>
      </c>
      <c r="H205" s="49" t="str">
        <f>_xlfn.XLOOKUP(B205,'F3D 2022'!$B$3:$B$60,'F3D 2022'!$A$3:$A$60,"-")</f>
        <v>-</v>
      </c>
      <c r="I205" s="49" t="str">
        <f>_xlfn.XLOOKUP(B205,'F3D 2019'!$B$3:$B$60,'F3D 2019'!$A$3:$A$60,"-")</f>
        <v>-</v>
      </c>
      <c r="J205" s="49" t="str">
        <f>_xlfn.XLOOKUP(B205,'F3D 2017'!$B$3:$B$60,'F3D 2017'!$A$3:$A$60,"-")</f>
        <v>-</v>
      </c>
      <c r="K205" s="49" t="str">
        <f>_xlfn.XLOOKUP(B205,'F3D 2015'!$B$3:$B$60,'F3D 2015'!$A$3:$A$60,"-")</f>
        <v>-</v>
      </c>
      <c r="L205" s="49" t="str">
        <f>_xlfn.XLOOKUP(B205,'F3D 2013'!$B$3:$B$60,'F3D 2013'!$A$3:$A$60,"-")</f>
        <v>-</v>
      </c>
      <c r="M205" s="49" t="str">
        <f>_xlfn.XLOOKUP(B205,'F3D 2011'!$B$3:$B$60,'F3D 2011'!$A$3:$A$60,"-")</f>
        <v>-</v>
      </c>
      <c r="N205" s="49" t="str">
        <f>_xlfn.XLOOKUP(B205,'F3D 2009'!$B$3:$B$60,'F3D 2009'!$A$3:$A$60,"-")</f>
        <v>-</v>
      </c>
      <c r="O205" s="49">
        <f>_xlfn.XLOOKUP(B205,'F3D 2007'!$B$3:$B$60,'F3D 2007'!$A$3:$A$60,"-")</f>
        <v>39</v>
      </c>
      <c r="P205" s="49" t="str">
        <f>_xlfn.XLOOKUP(B205,'F3D 2005'!$B$3:$B$60,'F3D 2005'!$A$3:$A$60,"-")</f>
        <v>-</v>
      </c>
      <c r="Q205" s="49" t="str">
        <f>_xlfn.XLOOKUP(B205,'F3D 2003'!$B$3:$B$60,'F3D 2003'!$A$3:$A$60,"-")</f>
        <v>-</v>
      </c>
      <c r="R205" s="49">
        <f>_xlfn.XLOOKUP(B205,'F3D 2001'!$B$3:$B$60,'F3D 2001'!$A$3:$A$60,"-")</f>
        <v>28</v>
      </c>
      <c r="S205" s="49" t="str">
        <f>_xlfn.XLOOKUP(B205,'F3D 1999'!$B$3:$B$60,'F3D 1999'!$A$3:$A$60,"-")</f>
        <v>-</v>
      </c>
      <c r="T205" s="49" t="str">
        <f>_xlfn.XLOOKUP(B205,'F3D 1997'!$B$3:$B$56,'F3D 1997'!$A$3:$A$56,"-")</f>
        <v>-</v>
      </c>
      <c r="U205" s="49" t="str">
        <f>_xlfn.XLOOKUP(B205,'F3D 1995'!$B$3:$B$60,'F3D 1995'!$A$3:$A$60,"-")</f>
        <v>-</v>
      </c>
      <c r="V205" s="49" t="str">
        <f>_xlfn.XLOOKUP(B205,'F3D 1993'!$B$3:$B$60,'F3D 1993'!$A$3:$A$60,"-")</f>
        <v>-</v>
      </c>
      <c r="W205" s="49" t="str">
        <f>_xlfn.XLOOKUP(B205,'F3D 1991'!$B$3:$B$60,'F3D 1991'!$A$3:$A$60,"-")</f>
        <v>-</v>
      </c>
      <c r="X205" s="49" t="str">
        <f>_xlfn.XLOOKUP(B205,'F3D 1989'!$B$3:$B$60,'F3D 1989'!$A$3:$A$60,"-")</f>
        <v>-</v>
      </c>
      <c r="Y205" s="49" t="str">
        <f>_xlfn.XLOOKUP(B205,'F3D 1987'!$B$3:$B$60,'F3D 1987'!$A$3:$A$60,"-")</f>
        <v>-</v>
      </c>
      <c r="Z205" s="50" t="str">
        <f>_xlfn.XLOOKUP(B205,'F3D 1985'!$B$3:$B$60,'F3D 1985'!$A$3:$A$60,"-")</f>
        <v>-</v>
      </c>
    </row>
    <row r="206" spans="1:26" x14ac:dyDescent="0.3">
      <c r="A206" s="40">
        <f>A205+1</f>
        <v>204</v>
      </c>
      <c r="B206" s="41" t="s">
        <v>178</v>
      </c>
      <c r="C206" s="42" t="s">
        <v>90</v>
      </c>
      <c r="D206" s="85">
        <f>MIN(_xlfn.XLOOKUP(B206,'F3D 2025'!B:B,'F3D 2025'!E:E,200),_xlfn.XLOOKUP(B206,'F3D 2023'!B:B,'F3D 2023'!E:E,200),_xlfn.XLOOKUP(B206,'F3D 2022'!B:B,'F3D 2022'!E:E,200),_xlfn.XLOOKUP(B206,'F3D 2019'!B:B,'F3D 2019'!E:E,200),_xlfn.XLOOKUP(B206,'F3D 2017'!B:B,'F3D 2017'!E:E,200),_xlfn.XLOOKUP(B206,'F3D 2015'!B:B,'F3D 2015'!E:E,200),_xlfn.XLOOKUP(B206,'F3D 2013'!B:B,'F3D 2013'!E:E,200),_xlfn.XLOOKUP(B206,'F3D 2011'!B:B,'F3D 2011'!E:E,200),_xlfn.XLOOKUP(B206,'F3D 2009'!B:B,'F3D 2009'!E:E,200),_xlfn.XLOOKUP(B206,'F3D 2007'!B:B,'F3D 2007'!E:E,200),_xlfn.XLOOKUP(B206,'F3D 2005'!B:B,'F3D 2005'!E:E,200),_xlfn.XLOOKUP(B206,'F3D 2003'!B:B,'F3D 2003'!E:E,200),_xlfn.XLOOKUP(B206,'F3D 2001'!B:B,'F3D 2001'!E:E,200),_xlfn.XLOOKUP(B206,'F3D 1999'!B:B,'F3D 1999'!E:E,200),_xlfn.XLOOKUP(B206,'F3D 1997'!B:B,'F3D 1997'!E:E,200),_xlfn.XLOOKUP(B206,'F3D 1995'!B:B,'F3D 1995'!E:E,200),_xlfn.XLOOKUP(B206,'F3D 1993'!B:B,'F3D 1993'!E:E,200),_xlfn.XLOOKUP(B206,'F3D 1991'!B:B,'F3D 1991'!E:E,200),_xlfn.XLOOKUP(B206,'F3D 1989'!B:B,'F3D 1989'!E:E,200),_xlfn.XLOOKUP(B206,'F3D 1987'!B:B,'F3D 1987'!E:E,200),_xlfn.XLOOKUP(B206,'F3D 1985'!B:B,'F3D 1985'!E:E,200))</f>
        <v>56.5</v>
      </c>
      <c r="E206" s="82">
        <f>_xlfn.XLOOKUP(F206,AB:AB,AC:AC,0)+_xlfn.XLOOKUP(G206,AB:AB,AC:AC,0)+_xlfn.XLOOKUP(H206,AB:AB,AC:AC,0)+_xlfn.XLOOKUP(I206,AB:AB,AC:AC,0)+_xlfn.XLOOKUP(J206,AB:AB,AC:AC,0)+_xlfn.XLOOKUP(K206,AB:AB,AC:AC,0)+_xlfn.XLOOKUP(L206,AB:AB,AC:AC,0)+_xlfn.XLOOKUP(M206,AB:AB,AC:AC,0)+_xlfn.XLOOKUP(N206,AB:AB,AC:AC,0)+_xlfn.XLOOKUP(O206,AB:AB,AC:AC,0)+_xlfn.XLOOKUP(P206,AB:AB,AC:AC,0)+_xlfn.XLOOKUP(Q206,AB:AB,AC:AC,0)+_xlfn.XLOOKUP(R206,AB:AB,AC:AC,0)+_xlfn.XLOOKUP(S206,AB:AB,AC:AC,0)+_xlfn.XLOOKUP(T206,AB:AB,AC:AC,0)+_xlfn.XLOOKUP(U206,AB:AB,AC:AC,0)+_xlfn.XLOOKUP(V206,AB:AB,AC:AC,0)+_xlfn.XLOOKUP(W206,AB:AB,AC:AC,0)+_xlfn.XLOOKUP(X206,AB:AB,AC:AC,0)+_xlfn.XLOOKUP(Y206,AB:AB,AC:AC,0)+_xlfn.XLOOKUP(Z206,AB:AB,AC:AC,0)</f>
        <v>4.2108908485847572</v>
      </c>
      <c r="F206" s="46" t="str">
        <f>_xlfn.XLOOKUP(B206,'F3D 2025'!$B$3:$B$60,'F3D 2025'!$A$3:$A$60,"-")</f>
        <v>-</v>
      </c>
      <c r="G206" s="49" t="str">
        <f>_xlfn.XLOOKUP(B206,'F3D 2023'!$B$3:$B$60,'F3D 2023'!$A$3:$A$60,"-")</f>
        <v>-</v>
      </c>
      <c r="H206" s="49" t="str">
        <f>_xlfn.XLOOKUP(B206,'F3D 2022'!$B$3:$B$60,'F3D 2022'!$A$3:$A$60,"-")</f>
        <v>-</v>
      </c>
      <c r="I206" s="49" t="str">
        <f>_xlfn.XLOOKUP(B206,'F3D 2019'!$B$3:$B$60,'F3D 2019'!$A$3:$A$60,"-")</f>
        <v>-</v>
      </c>
      <c r="J206" s="49" t="str">
        <f>_xlfn.XLOOKUP(B206,'F3D 2017'!$B$3:$B$60,'F3D 2017'!$A$3:$A$60,"-")</f>
        <v>-</v>
      </c>
      <c r="K206" s="49">
        <f>_xlfn.XLOOKUP(B206,'F3D 2015'!$B$3:$B$60,'F3D 2015'!$A$3:$A$60,"-")</f>
        <v>25</v>
      </c>
      <c r="L206" s="49" t="str">
        <f>_xlfn.XLOOKUP(B206,'F3D 2013'!$B$3:$B$60,'F3D 2013'!$A$3:$A$60,"-")</f>
        <v>-</v>
      </c>
      <c r="M206" s="49" t="str">
        <f>_xlfn.XLOOKUP(B206,'F3D 2011'!$B$3:$B$60,'F3D 2011'!$A$3:$A$60,"-")</f>
        <v>-</v>
      </c>
      <c r="N206" s="49" t="str">
        <f>_xlfn.XLOOKUP(B206,'F3D 2009'!$B$3:$B$60,'F3D 2009'!$A$3:$A$60,"-")</f>
        <v>-</v>
      </c>
      <c r="O206" s="49" t="str">
        <f>_xlfn.XLOOKUP(B206,'F3D 2007'!$B$3:$B$60,'F3D 2007'!$A$3:$A$60,"-")</f>
        <v>-</v>
      </c>
      <c r="P206" s="49" t="str">
        <f>_xlfn.XLOOKUP(B206,'F3D 2005'!$B$3:$B$60,'F3D 2005'!$A$3:$A$60,"-")</f>
        <v>-</v>
      </c>
      <c r="Q206" s="49" t="str">
        <f>_xlfn.XLOOKUP(B206,'F3D 2003'!$B$3:$B$60,'F3D 2003'!$A$3:$A$60,"-")</f>
        <v>-</v>
      </c>
      <c r="R206" s="49" t="str">
        <f>_xlfn.XLOOKUP(B206,'F3D 2001'!$B$3:$B$60,'F3D 2001'!$A$3:$A$60,"-")</f>
        <v>-</v>
      </c>
      <c r="S206" s="49" t="str">
        <f>_xlfn.XLOOKUP(B206,'F3D 1999'!$B$3:$B$60,'F3D 1999'!$A$3:$A$60,"-")</f>
        <v>-</v>
      </c>
      <c r="T206" s="49" t="str">
        <f>_xlfn.XLOOKUP(B206,'F3D 1997'!$B$3:$B$56,'F3D 1997'!$A$3:$A$56,"-")</f>
        <v>-</v>
      </c>
      <c r="U206" s="49" t="str">
        <f>_xlfn.XLOOKUP(B206,'F3D 1995'!$B$3:$B$60,'F3D 1995'!$A$3:$A$60,"-")</f>
        <v>-</v>
      </c>
      <c r="V206" s="49" t="str">
        <f>_xlfn.XLOOKUP(B206,'F3D 1993'!$B$3:$B$60,'F3D 1993'!$A$3:$A$60,"-")</f>
        <v>-</v>
      </c>
      <c r="W206" s="49" t="str">
        <f>_xlfn.XLOOKUP(B206,'F3D 1991'!$B$3:$B$60,'F3D 1991'!$A$3:$A$60,"-")</f>
        <v>-</v>
      </c>
      <c r="X206" s="49" t="str">
        <f>_xlfn.XLOOKUP(B206,'F3D 1989'!$B$3:$B$60,'F3D 1989'!$A$3:$A$60,"-")</f>
        <v>-</v>
      </c>
      <c r="Y206" s="49" t="str">
        <f>_xlfn.XLOOKUP(B206,'F3D 1987'!$B$3:$B$60,'F3D 1987'!$A$3:$A$60,"-")</f>
        <v>-</v>
      </c>
      <c r="Z206" s="50" t="str">
        <f>_xlfn.XLOOKUP(B206,'F3D 1985'!$B$3:$B$60,'F3D 1985'!$A$3:$A$60,"-")</f>
        <v>-</v>
      </c>
    </row>
    <row r="207" spans="1:26" x14ac:dyDescent="0.3">
      <c r="A207" s="40">
        <f>A206+1</f>
        <v>205</v>
      </c>
      <c r="B207" s="41" t="s">
        <v>238</v>
      </c>
      <c r="C207" s="42" t="s">
        <v>34</v>
      </c>
      <c r="D207" s="85">
        <f>MIN(_xlfn.XLOOKUP(B207,'F3D 2025'!B:B,'F3D 2025'!E:E,200),_xlfn.XLOOKUP(B207,'F3D 2023'!B:B,'F3D 2023'!E:E,200),_xlfn.XLOOKUP(B207,'F3D 2022'!B:B,'F3D 2022'!E:E,200),_xlfn.XLOOKUP(B207,'F3D 2019'!B:B,'F3D 2019'!E:E,200),_xlfn.XLOOKUP(B207,'F3D 2017'!B:B,'F3D 2017'!E:E,200),_xlfn.XLOOKUP(B207,'F3D 2015'!B:B,'F3D 2015'!E:E,200),_xlfn.XLOOKUP(B207,'F3D 2013'!B:B,'F3D 2013'!E:E,200),_xlfn.XLOOKUP(B207,'F3D 2011'!B:B,'F3D 2011'!E:E,200),_xlfn.XLOOKUP(B207,'F3D 2009'!B:B,'F3D 2009'!E:E,200),_xlfn.XLOOKUP(B207,'F3D 2007'!B:B,'F3D 2007'!E:E,200),_xlfn.XLOOKUP(B207,'F3D 2005'!B:B,'F3D 2005'!E:E,200),_xlfn.XLOOKUP(B207,'F3D 2003'!B:B,'F3D 2003'!E:E,200),_xlfn.XLOOKUP(B207,'F3D 2001'!B:B,'F3D 2001'!E:E,200),_xlfn.XLOOKUP(B207,'F3D 1999'!B:B,'F3D 1999'!E:E,200),_xlfn.XLOOKUP(B207,'F3D 1997'!B:B,'F3D 1997'!E:E,200),_xlfn.XLOOKUP(B207,'F3D 1995'!B:B,'F3D 1995'!E:E,200),_xlfn.XLOOKUP(B207,'F3D 1993'!B:B,'F3D 1993'!E:E,200),_xlfn.XLOOKUP(B207,'F3D 1991'!B:B,'F3D 1991'!E:E,200),_xlfn.XLOOKUP(B207,'F3D 1989'!B:B,'F3D 1989'!E:E,200),_xlfn.XLOOKUP(B207,'F3D 1987'!B:B,'F3D 1987'!E:E,200),_xlfn.XLOOKUP(B207,'F3D 1985'!B:B,'F3D 1985'!E:E,200))</f>
        <v>68.5</v>
      </c>
      <c r="E207" s="82">
        <f>_xlfn.XLOOKUP(F207,AB:AB,AC:AC,0)+_xlfn.XLOOKUP(G207,AB:AB,AC:AC,0)+_xlfn.XLOOKUP(H207,AB:AB,AC:AC,0)+_xlfn.XLOOKUP(I207,AB:AB,AC:AC,0)+_xlfn.XLOOKUP(J207,AB:AB,AC:AC,0)+_xlfn.XLOOKUP(K207,AB:AB,AC:AC,0)+_xlfn.XLOOKUP(L207,AB:AB,AC:AC,0)+_xlfn.XLOOKUP(M207,AB:AB,AC:AC,0)+_xlfn.XLOOKUP(N207,AB:AB,AC:AC,0)+_xlfn.XLOOKUP(O207,AB:AB,AC:AC,0)+_xlfn.XLOOKUP(P207,AB:AB,AC:AC,0)+_xlfn.XLOOKUP(Q207,AB:AB,AC:AC,0)+_xlfn.XLOOKUP(R207,AB:AB,AC:AC,0)+_xlfn.XLOOKUP(S207,AB:AB,AC:AC,0)+_xlfn.XLOOKUP(T207,AB:AB,AC:AC,0)+_xlfn.XLOOKUP(U207,AB:AB,AC:AC,0)+_xlfn.XLOOKUP(V207,AB:AB,AC:AC,0)+_xlfn.XLOOKUP(W207,AB:AB,AC:AC,0)+_xlfn.XLOOKUP(X207,AB:AB,AC:AC,0)+_xlfn.XLOOKUP(Y207,AB:AB,AC:AC,0)+_xlfn.XLOOKUP(Z207,AB:AB,AC:AC,0)</f>
        <v>4.2108908485847572</v>
      </c>
      <c r="F207" s="46" t="str">
        <f>_xlfn.XLOOKUP(B207,'F3D 2025'!$B$3:$B$60,'F3D 2025'!$A$3:$A$60,"-")</f>
        <v>-</v>
      </c>
      <c r="G207" s="49" t="str">
        <f>_xlfn.XLOOKUP(B207,'F3D 2023'!$B$3:$B$60,'F3D 2023'!$A$3:$A$60,"-")</f>
        <v>-</v>
      </c>
      <c r="H207" s="49" t="str">
        <f>_xlfn.XLOOKUP(B207,'F3D 2022'!$B$3:$B$60,'F3D 2022'!$A$3:$A$60,"-")</f>
        <v>-</v>
      </c>
      <c r="I207" s="49" t="str">
        <f>_xlfn.XLOOKUP(B207,'F3D 2019'!$B$3:$B$60,'F3D 2019'!$A$3:$A$60,"-")</f>
        <v>-</v>
      </c>
      <c r="J207" s="49" t="str">
        <f>_xlfn.XLOOKUP(B207,'F3D 2017'!$B$3:$B$60,'F3D 2017'!$A$3:$A$60,"-")</f>
        <v>-</v>
      </c>
      <c r="K207" s="49" t="str">
        <f>_xlfn.XLOOKUP(B207,'F3D 2015'!$B$3:$B$60,'F3D 2015'!$A$3:$A$60,"-")</f>
        <v>-</v>
      </c>
      <c r="L207" s="49" t="str">
        <f>_xlfn.XLOOKUP(B207,'F3D 2013'!$B$3:$B$60,'F3D 2013'!$A$3:$A$60,"-")</f>
        <v>-</v>
      </c>
      <c r="M207" s="49" t="str">
        <f>_xlfn.XLOOKUP(B207,'F3D 2011'!$B$3:$B$60,'F3D 2011'!$A$3:$A$60,"-")</f>
        <v>-</v>
      </c>
      <c r="N207" s="49" t="str">
        <f>_xlfn.XLOOKUP(B207,'F3D 2009'!$B$3:$B$60,'F3D 2009'!$A$3:$A$60,"-")</f>
        <v>-</v>
      </c>
      <c r="O207" s="49" t="str">
        <f>_xlfn.XLOOKUP(B207,'F3D 2007'!$B$3:$B$60,'F3D 2007'!$A$3:$A$60,"-")</f>
        <v>-</v>
      </c>
      <c r="P207" s="49" t="str">
        <f>_xlfn.XLOOKUP(B207,'F3D 2005'!$B$3:$B$60,'F3D 2005'!$A$3:$A$60,"-")</f>
        <v>-</v>
      </c>
      <c r="Q207" s="49">
        <f>_xlfn.XLOOKUP(B207,'F3D 2003'!$B$3:$B$60,'F3D 2003'!$A$3:$A$60,"-")</f>
        <v>25</v>
      </c>
      <c r="R207" s="49" t="str">
        <f>_xlfn.XLOOKUP(B207,'F3D 2001'!$B$3:$B$60,'F3D 2001'!$A$3:$A$60,"-")</f>
        <v>-</v>
      </c>
      <c r="S207" s="49" t="str">
        <f>_xlfn.XLOOKUP(B207,'F3D 1999'!$B$3:$B$60,'F3D 1999'!$A$3:$A$60,"-")</f>
        <v>-</v>
      </c>
      <c r="T207" s="49" t="str">
        <f>_xlfn.XLOOKUP(B207,'F3D 1997'!$B$3:$B$56,'F3D 1997'!$A$3:$A$56,"-")</f>
        <v>-</v>
      </c>
      <c r="U207" s="49" t="str">
        <f>_xlfn.XLOOKUP(B207,'F3D 1995'!$B$3:$B$60,'F3D 1995'!$A$3:$A$60,"-")</f>
        <v>-</v>
      </c>
      <c r="V207" s="49" t="str">
        <f>_xlfn.XLOOKUP(B207,'F3D 1993'!$B$3:$B$60,'F3D 1993'!$A$3:$A$60,"-")</f>
        <v>-</v>
      </c>
      <c r="W207" s="49" t="str">
        <f>_xlfn.XLOOKUP(B207,'F3D 1991'!$B$3:$B$60,'F3D 1991'!$A$3:$A$60,"-")</f>
        <v>-</v>
      </c>
      <c r="X207" s="49" t="str">
        <f>_xlfn.XLOOKUP(B207,'F3D 1989'!$B$3:$B$60,'F3D 1989'!$A$3:$A$60,"-")</f>
        <v>-</v>
      </c>
      <c r="Y207" s="49" t="str">
        <f>_xlfn.XLOOKUP(B207,'F3D 1987'!$B$3:$B$60,'F3D 1987'!$A$3:$A$60,"-")</f>
        <v>-</v>
      </c>
      <c r="Z207" s="50" t="str">
        <f>_xlfn.XLOOKUP(B207,'F3D 1985'!$B$3:$B$60,'F3D 1985'!$A$3:$A$60,"-")</f>
        <v>-</v>
      </c>
    </row>
    <row r="208" spans="1:26" x14ac:dyDescent="0.3">
      <c r="A208" s="40">
        <f>A207+1</f>
        <v>206</v>
      </c>
      <c r="B208" s="41" t="s">
        <v>147</v>
      </c>
      <c r="C208" s="42" t="s">
        <v>32</v>
      </c>
      <c r="D208" s="85">
        <f>MIN(_xlfn.XLOOKUP(B208,'F3D 2025'!B:B,'F3D 2025'!E:E,200),_xlfn.XLOOKUP(B208,'F3D 2023'!B:B,'F3D 2023'!E:E,200),_xlfn.XLOOKUP(B208,'F3D 2022'!B:B,'F3D 2022'!E:E,200),_xlfn.XLOOKUP(B208,'F3D 2019'!B:B,'F3D 2019'!E:E,200),_xlfn.XLOOKUP(B208,'F3D 2017'!B:B,'F3D 2017'!E:E,200),_xlfn.XLOOKUP(B208,'F3D 2015'!B:B,'F3D 2015'!E:E,200),_xlfn.XLOOKUP(B208,'F3D 2013'!B:B,'F3D 2013'!E:E,200),_xlfn.XLOOKUP(B208,'F3D 2011'!B:B,'F3D 2011'!E:E,200),_xlfn.XLOOKUP(B208,'F3D 2009'!B:B,'F3D 2009'!E:E,200),_xlfn.XLOOKUP(B208,'F3D 2007'!B:B,'F3D 2007'!E:E,200),_xlfn.XLOOKUP(B208,'F3D 2005'!B:B,'F3D 2005'!E:E,200),_xlfn.XLOOKUP(B208,'F3D 2003'!B:B,'F3D 2003'!E:E,200),_xlfn.XLOOKUP(B208,'F3D 2001'!B:B,'F3D 2001'!E:E,200),_xlfn.XLOOKUP(B208,'F3D 1999'!B:B,'F3D 1999'!E:E,200),_xlfn.XLOOKUP(B208,'F3D 1997'!B:B,'F3D 1997'!E:E,200),_xlfn.XLOOKUP(B208,'F3D 1995'!B:B,'F3D 1995'!E:E,200),_xlfn.XLOOKUP(B208,'F3D 1993'!B:B,'F3D 1993'!E:E,200),_xlfn.XLOOKUP(B208,'F3D 1991'!B:B,'F3D 1991'!E:E,200),_xlfn.XLOOKUP(B208,'F3D 1989'!B:B,'F3D 1989'!E:E,200),_xlfn.XLOOKUP(B208,'F3D 1987'!B:B,'F3D 1987'!E:E,200),_xlfn.XLOOKUP(B208,'F3D 1985'!B:B,'F3D 1985'!E:E,200))</f>
        <v>59.79</v>
      </c>
      <c r="E208" s="82">
        <f>_xlfn.XLOOKUP(F208,AB:AB,AC:AC,0)+_xlfn.XLOOKUP(G208,AB:AB,AC:AC,0)+_xlfn.XLOOKUP(H208,AB:AB,AC:AC,0)+_xlfn.XLOOKUP(I208,AB:AB,AC:AC,0)+_xlfn.XLOOKUP(J208,AB:AB,AC:AC,0)+_xlfn.XLOOKUP(K208,AB:AB,AC:AC,0)+_xlfn.XLOOKUP(L208,AB:AB,AC:AC,0)+_xlfn.XLOOKUP(M208,AB:AB,AC:AC,0)+_xlfn.XLOOKUP(N208,AB:AB,AC:AC,0)+_xlfn.XLOOKUP(O208,AB:AB,AC:AC,0)+_xlfn.XLOOKUP(P208,AB:AB,AC:AC,0)+_xlfn.XLOOKUP(Q208,AB:AB,AC:AC,0)+_xlfn.XLOOKUP(R208,AB:AB,AC:AC,0)+_xlfn.XLOOKUP(S208,AB:AB,AC:AC,0)+_xlfn.XLOOKUP(T208,AB:AB,AC:AC,0)+_xlfn.XLOOKUP(U208,AB:AB,AC:AC,0)+_xlfn.XLOOKUP(V208,AB:AB,AC:AC,0)+_xlfn.XLOOKUP(W208,AB:AB,AC:AC,0)+_xlfn.XLOOKUP(X208,AB:AB,AC:AC,0)+_xlfn.XLOOKUP(Y208,AB:AB,AC:AC,0)+_xlfn.XLOOKUP(Z208,AB:AB,AC:AC,0)</f>
        <v>4.2108908485847572</v>
      </c>
      <c r="F208" s="46" t="str">
        <f>_xlfn.XLOOKUP(B208,'F3D 2025'!$B$3:$B$60,'F3D 2025'!$A$3:$A$60,"-")</f>
        <v>-</v>
      </c>
      <c r="G208" s="49" t="str">
        <f>_xlfn.XLOOKUP(B208,'F3D 2023'!$B$3:$B$60,'F3D 2023'!$A$3:$A$60,"-")</f>
        <v>-</v>
      </c>
      <c r="H208" s="49" t="str">
        <f>_xlfn.XLOOKUP(B208,'F3D 2022'!$B$3:$B$60,'F3D 2022'!$A$3:$A$60,"-")</f>
        <v>-</v>
      </c>
      <c r="I208" s="49" t="str">
        <f>_xlfn.XLOOKUP(B208,'F3D 2019'!$B$3:$B$60,'F3D 2019'!$A$3:$A$60,"-")</f>
        <v>-</v>
      </c>
      <c r="J208" s="49">
        <f>_xlfn.XLOOKUP(B208,'F3D 2017'!$B$3:$B$60,'F3D 2017'!$A$3:$A$60,"-")</f>
        <v>25</v>
      </c>
      <c r="K208" s="49" t="str">
        <f>_xlfn.XLOOKUP(B208,'F3D 2015'!$B$3:$B$60,'F3D 2015'!$A$3:$A$60,"-")</f>
        <v>-</v>
      </c>
      <c r="L208" s="49" t="str">
        <f>_xlfn.XLOOKUP(B208,'F3D 2013'!$B$3:$B$60,'F3D 2013'!$A$3:$A$60,"-")</f>
        <v>-</v>
      </c>
      <c r="M208" s="49" t="str">
        <f>_xlfn.XLOOKUP(B208,'F3D 2011'!$B$3:$B$60,'F3D 2011'!$A$3:$A$60,"-")</f>
        <v>-</v>
      </c>
      <c r="N208" s="49" t="str">
        <f>_xlfn.XLOOKUP(B208,'F3D 2009'!$B$3:$B$60,'F3D 2009'!$A$3:$A$60,"-")</f>
        <v>-</v>
      </c>
      <c r="O208" s="49" t="str">
        <f>_xlfn.XLOOKUP(B208,'F3D 2007'!$B$3:$B$60,'F3D 2007'!$A$3:$A$60,"-")</f>
        <v>-</v>
      </c>
      <c r="P208" s="49" t="str">
        <f>_xlfn.XLOOKUP(B208,'F3D 2005'!$B$3:$B$60,'F3D 2005'!$A$3:$A$60,"-")</f>
        <v>-</v>
      </c>
      <c r="Q208" s="49" t="str">
        <f>_xlfn.XLOOKUP(B208,'F3D 2003'!$B$3:$B$60,'F3D 2003'!$A$3:$A$60,"-")</f>
        <v>-</v>
      </c>
      <c r="R208" s="49" t="str">
        <f>_xlfn.XLOOKUP(B208,'F3D 2001'!$B$3:$B$60,'F3D 2001'!$A$3:$A$60,"-")</f>
        <v>-</v>
      </c>
      <c r="S208" s="49" t="str">
        <f>_xlfn.XLOOKUP(B208,'F3D 1999'!$B$3:$B$60,'F3D 1999'!$A$3:$A$60,"-")</f>
        <v>-</v>
      </c>
      <c r="T208" s="49" t="str">
        <f>_xlfn.XLOOKUP(B208,'F3D 1997'!$B$3:$B$56,'F3D 1997'!$A$3:$A$56,"-")</f>
        <v>-</v>
      </c>
      <c r="U208" s="49" t="str">
        <f>_xlfn.XLOOKUP(B208,'F3D 1995'!$B$3:$B$60,'F3D 1995'!$A$3:$A$60,"-")</f>
        <v>-</v>
      </c>
      <c r="V208" s="49" t="str">
        <f>_xlfn.XLOOKUP(B208,'F3D 1993'!$B$3:$B$60,'F3D 1993'!$A$3:$A$60,"-")</f>
        <v>-</v>
      </c>
      <c r="W208" s="49" t="str">
        <f>_xlfn.XLOOKUP(B208,'F3D 1991'!$B$3:$B$60,'F3D 1991'!$A$3:$A$60,"-")</f>
        <v>-</v>
      </c>
      <c r="X208" s="49" t="str">
        <f>_xlfn.XLOOKUP(B208,'F3D 1989'!$B$3:$B$60,'F3D 1989'!$A$3:$A$60,"-")</f>
        <v>-</v>
      </c>
      <c r="Y208" s="49" t="str">
        <f>_xlfn.XLOOKUP(B208,'F3D 1987'!$B$3:$B$60,'F3D 1987'!$A$3:$A$60,"-")</f>
        <v>-</v>
      </c>
      <c r="Z208" s="50" t="str">
        <f>_xlfn.XLOOKUP(B208,'F3D 1985'!$B$3:$B$60,'F3D 1985'!$A$3:$A$60,"-")</f>
        <v>-</v>
      </c>
    </row>
    <row r="209" spans="1:26" x14ac:dyDescent="0.3">
      <c r="A209" s="40">
        <f>A208+1</f>
        <v>207</v>
      </c>
      <c r="B209" s="41" t="s">
        <v>201</v>
      </c>
      <c r="C209" s="42" t="s">
        <v>78</v>
      </c>
      <c r="D209" s="85">
        <f>MIN(_xlfn.XLOOKUP(B209,'F3D 2025'!B:B,'F3D 2025'!E:E,200),_xlfn.XLOOKUP(B209,'F3D 2023'!B:B,'F3D 2023'!E:E,200),_xlfn.XLOOKUP(B209,'F3D 2022'!B:B,'F3D 2022'!E:E,200),_xlfn.XLOOKUP(B209,'F3D 2019'!B:B,'F3D 2019'!E:E,200),_xlfn.XLOOKUP(B209,'F3D 2017'!B:B,'F3D 2017'!E:E,200),_xlfn.XLOOKUP(B209,'F3D 2015'!B:B,'F3D 2015'!E:E,200),_xlfn.XLOOKUP(B209,'F3D 2013'!B:B,'F3D 2013'!E:E,200),_xlfn.XLOOKUP(B209,'F3D 2011'!B:B,'F3D 2011'!E:E,200),_xlfn.XLOOKUP(B209,'F3D 2009'!B:B,'F3D 2009'!E:E,200),_xlfn.XLOOKUP(B209,'F3D 2007'!B:B,'F3D 2007'!E:E,200),_xlfn.XLOOKUP(B209,'F3D 2005'!B:B,'F3D 2005'!E:E,200),_xlfn.XLOOKUP(B209,'F3D 2003'!B:B,'F3D 2003'!E:E,200),_xlfn.XLOOKUP(B209,'F3D 2001'!B:B,'F3D 2001'!E:E,200),_xlfn.XLOOKUP(B209,'F3D 1999'!B:B,'F3D 1999'!E:E,200),_xlfn.XLOOKUP(B209,'F3D 1997'!B:B,'F3D 1997'!E:E,200),_xlfn.XLOOKUP(B209,'F3D 1995'!B:B,'F3D 1995'!E:E,200),_xlfn.XLOOKUP(B209,'F3D 1993'!B:B,'F3D 1993'!E:E,200),_xlfn.XLOOKUP(B209,'F3D 1991'!B:B,'F3D 1991'!E:E,200),_xlfn.XLOOKUP(B209,'F3D 1989'!B:B,'F3D 1989'!E:E,200),_xlfn.XLOOKUP(B209,'F3D 1987'!B:B,'F3D 1987'!E:E,200),_xlfn.XLOOKUP(B209,'F3D 1985'!B:B,'F3D 1985'!E:E,200))</f>
        <v>61.63</v>
      </c>
      <c r="E209" s="82">
        <f>_xlfn.XLOOKUP(F209,AB:AB,AC:AC,0)+_xlfn.XLOOKUP(G209,AB:AB,AC:AC,0)+_xlfn.XLOOKUP(H209,AB:AB,AC:AC,0)+_xlfn.XLOOKUP(I209,AB:AB,AC:AC,0)+_xlfn.XLOOKUP(J209,AB:AB,AC:AC,0)+_xlfn.XLOOKUP(K209,AB:AB,AC:AC,0)+_xlfn.XLOOKUP(L209,AB:AB,AC:AC,0)+_xlfn.XLOOKUP(M209,AB:AB,AC:AC,0)+_xlfn.XLOOKUP(N209,AB:AB,AC:AC,0)+_xlfn.XLOOKUP(O209,AB:AB,AC:AC,0)+_xlfn.XLOOKUP(P209,AB:AB,AC:AC,0)+_xlfn.XLOOKUP(Q209,AB:AB,AC:AC,0)+_xlfn.XLOOKUP(R209,AB:AB,AC:AC,0)+_xlfn.XLOOKUP(S209,AB:AB,AC:AC,0)+_xlfn.XLOOKUP(T209,AB:AB,AC:AC,0)+_xlfn.XLOOKUP(U209,AB:AB,AC:AC,0)+_xlfn.XLOOKUP(V209,AB:AB,AC:AC,0)+_xlfn.XLOOKUP(W209,AB:AB,AC:AC,0)+_xlfn.XLOOKUP(X209,AB:AB,AC:AC,0)+_xlfn.XLOOKUP(Y209,AB:AB,AC:AC,0)+_xlfn.XLOOKUP(Z209,AB:AB,AC:AC,0)</f>
        <v>4.0064116571074795</v>
      </c>
      <c r="F209" s="46" t="str">
        <f>_xlfn.XLOOKUP(B209,'F3D 2025'!$B$3:$B$60,'F3D 2025'!$A$3:$A$60,"-")</f>
        <v>-</v>
      </c>
      <c r="G209" s="49" t="str">
        <f>_xlfn.XLOOKUP(B209,'F3D 2023'!$B$3:$B$60,'F3D 2023'!$A$3:$A$60,"-")</f>
        <v>-</v>
      </c>
      <c r="H209" s="49" t="str">
        <f>_xlfn.XLOOKUP(B209,'F3D 2022'!$B$3:$B$60,'F3D 2022'!$A$3:$A$60,"-")</f>
        <v>-</v>
      </c>
      <c r="I209" s="49" t="str">
        <f>_xlfn.XLOOKUP(B209,'F3D 2019'!$B$3:$B$60,'F3D 2019'!$A$3:$A$60,"-")</f>
        <v>-</v>
      </c>
      <c r="J209" s="49" t="str">
        <f>_xlfn.XLOOKUP(B209,'F3D 2017'!$B$3:$B$60,'F3D 2017'!$A$3:$A$60,"-")</f>
        <v>-</v>
      </c>
      <c r="K209" s="49" t="str">
        <f>_xlfn.XLOOKUP(B209,'F3D 2015'!$B$3:$B$60,'F3D 2015'!$A$3:$A$60,"-")</f>
        <v>-</v>
      </c>
      <c r="L209" s="49" t="str">
        <f>_xlfn.XLOOKUP(B209,'F3D 2013'!$B$3:$B$60,'F3D 2013'!$A$3:$A$60,"-")</f>
        <v>-</v>
      </c>
      <c r="M209" s="49" t="str">
        <f>_xlfn.XLOOKUP(B209,'F3D 2011'!$B$3:$B$60,'F3D 2011'!$A$3:$A$60,"-")</f>
        <v>-</v>
      </c>
      <c r="N209" s="49">
        <f>_xlfn.XLOOKUP(B209,'F3D 2009'!$B$3:$B$60,'F3D 2009'!$A$3:$A$60,"-")</f>
        <v>30</v>
      </c>
      <c r="O209" s="49" t="str">
        <f>_xlfn.XLOOKUP(B209,'F3D 2007'!$B$3:$B$60,'F3D 2007'!$A$3:$A$60,"-")</f>
        <v>-</v>
      </c>
      <c r="P209" s="49">
        <f>_xlfn.XLOOKUP(B209,'F3D 2005'!$B$3:$B$60,'F3D 2005'!$A$3:$A$60,"-")</f>
        <v>39</v>
      </c>
      <c r="Q209" s="49" t="str">
        <f>_xlfn.XLOOKUP(B209,'F3D 2003'!$B$3:$B$60,'F3D 2003'!$A$3:$A$60,"-")</f>
        <v>-</v>
      </c>
      <c r="R209" s="49" t="str">
        <f>_xlfn.XLOOKUP(B209,'F3D 2001'!$B$3:$B$60,'F3D 2001'!$A$3:$A$60,"-")</f>
        <v>-</v>
      </c>
      <c r="S209" s="49" t="str">
        <f>_xlfn.XLOOKUP(B209,'F3D 1999'!$B$3:$B$60,'F3D 1999'!$A$3:$A$60,"-")</f>
        <v>-</v>
      </c>
      <c r="T209" s="49" t="str">
        <f>_xlfn.XLOOKUP(B209,'F3D 1997'!$B$3:$B$56,'F3D 1997'!$A$3:$A$56,"-")</f>
        <v>-</v>
      </c>
      <c r="U209" s="49" t="str">
        <f>_xlfn.XLOOKUP(B209,'F3D 1995'!$B$3:$B$60,'F3D 1995'!$A$3:$A$60,"-")</f>
        <v>-</v>
      </c>
      <c r="V209" s="49" t="str">
        <f>_xlfn.XLOOKUP(B209,'F3D 1993'!$B$3:$B$60,'F3D 1993'!$A$3:$A$60,"-")</f>
        <v>-</v>
      </c>
      <c r="W209" s="49" t="str">
        <f>_xlfn.XLOOKUP(B209,'F3D 1991'!$B$3:$B$60,'F3D 1991'!$A$3:$A$60,"-")</f>
        <v>-</v>
      </c>
      <c r="X209" s="49" t="str">
        <f>_xlfn.XLOOKUP(B209,'F3D 1989'!$B$3:$B$60,'F3D 1989'!$A$3:$A$60,"-")</f>
        <v>-</v>
      </c>
      <c r="Y209" s="49" t="str">
        <f>_xlfn.XLOOKUP(B209,'F3D 1987'!$B$3:$B$60,'F3D 1987'!$A$3:$A$60,"-")</f>
        <v>-</v>
      </c>
      <c r="Z209" s="50" t="str">
        <f>_xlfn.XLOOKUP(B209,'F3D 1985'!$B$3:$B$60,'F3D 1985'!$A$3:$A$60,"-")</f>
        <v>-</v>
      </c>
    </row>
    <row r="210" spans="1:26" x14ac:dyDescent="0.3">
      <c r="A210" s="40">
        <f>A209+1</f>
        <v>208</v>
      </c>
      <c r="B210" s="41" t="s">
        <v>425</v>
      </c>
      <c r="C210" s="42" t="s">
        <v>11</v>
      </c>
      <c r="D210" s="85">
        <f>MIN(_xlfn.XLOOKUP(B210,'F3D 2025'!B:B,'F3D 2025'!E:E,200),_xlfn.XLOOKUP(B210,'F3D 2023'!B:B,'F3D 2023'!E:E,200),_xlfn.XLOOKUP(B210,'F3D 2022'!B:B,'F3D 2022'!E:E,200),_xlfn.XLOOKUP(B210,'F3D 2019'!B:B,'F3D 2019'!E:E,200),_xlfn.XLOOKUP(B210,'F3D 2017'!B:B,'F3D 2017'!E:E,200),_xlfn.XLOOKUP(B210,'F3D 2015'!B:B,'F3D 2015'!E:E,200),_xlfn.XLOOKUP(B210,'F3D 2013'!B:B,'F3D 2013'!E:E,200),_xlfn.XLOOKUP(B210,'F3D 2011'!B:B,'F3D 2011'!E:E,200),_xlfn.XLOOKUP(B210,'F3D 2009'!B:B,'F3D 2009'!E:E,200),_xlfn.XLOOKUP(B210,'F3D 2007'!B:B,'F3D 2007'!E:E,200),_xlfn.XLOOKUP(B210,'F3D 2005'!B:B,'F3D 2005'!E:E,200),_xlfn.XLOOKUP(B210,'F3D 2003'!B:B,'F3D 2003'!E:E,200),_xlfn.XLOOKUP(B210,'F3D 2001'!B:B,'F3D 2001'!E:E,200),_xlfn.XLOOKUP(B210,'F3D 1999'!B:B,'F3D 1999'!E:E,200),_xlfn.XLOOKUP(B210,'F3D 1997'!B:B,'F3D 1997'!E:E,200),_xlfn.XLOOKUP(B210,'F3D 1995'!B:B,'F3D 1995'!E:E,200),_xlfn.XLOOKUP(B210,'F3D 1993'!B:B,'F3D 1993'!E:E,200),_xlfn.XLOOKUP(B210,'F3D 1991'!B:B,'F3D 1991'!E:E,200),_xlfn.XLOOKUP(B210,'F3D 1989'!B:B,'F3D 1989'!E:E,200),_xlfn.XLOOKUP(B210,'F3D 1987'!B:B,'F3D 1987'!E:E,200),_xlfn.XLOOKUP(B210,'F3D 1985'!B:B,'F3D 1985'!E:E,200))</f>
        <v>64.59</v>
      </c>
      <c r="E210" s="82">
        <f>_xlfn.XLOOKUP(F210,AB:AB,AC:AC,0)+_xlfn.XLOOKUP(G210,AB:AB,AC:AC,0)+_xlfn.XLOOKUP(H210,AB:AB,AC:AC,0)+_xlfn.XLOOKUP(I210,AB:AB,AC:AC,0)+_xlfn.XLOOKUP(J210,AB:AB,AC:AC,0)+_xlfn.XLOOKUP(K210,AB:AB,AC:AC,0)+_xlfn.XLOOKUP(L210,AB:AB,AC:AC,0)+_xlfn.XLOOKUP(M210,AB:AB,AC:AC,0)+_xlfn.XLOOKUP(N210,AB:AB,AC:AC,0)+_xlfn.XLOOKUP(O210,AB:AB,AC:AC,0)+_xlfn.XLOOKUP(P210,AB:AB,AC:AC,0)+_xlfn.XLOOKUP(Q210,AB:AB,AC:AC,0)+_xlfn.XLOOKUP(R210,AB:AB,AC:AC,0)+_xlfn.XLOOKUP(S210,AB:AB,AC:AC,0)+_xlfn.XLOOKUP(T210,AB:AB,AC:AC,0)+_xlfn.XLOOKUP(U210,AB:AB,AC:AC,0)+_xlfn.XLOOKUP(V210,AB:AB,AC:AC,0)+_xlfn.XLOOKUP(W210,AB:AB,AC:AC,0)+_xlfn.XLOOKUP(X210,AB:AB,AC:AC,0)+_xlfn.XLOOKUP(Y210,AB:AB,AC:AC,0)+_xlfn.XLOOKUP(Z210,AB:AB,AC:AC,0)</f>
        <v>3.7834503151482313</v>
      </c>
      <c r="F210" s="46">
        <f>_xlfn.XLOOKUP(B210,'F3D 2025'!$B$3:$B$60,'F3D 2025'!$A$3:$A$60,"-")</f>
        <v>26</v>
      </c>
      <c r="G210" s="49" t="str">
        <f>_xlfn.XLOOKUP(B210,'F3D 2023'!$B$3:$B$60,'F3D 2023'!$A$3:$A$60,"-")</f>
        <v>-</v>
      </c>
      <c r="H210" s="49" t="str">
        <f>_xlfn.XLOOKUP(B210,'F3D 2022'!$B$3:$B$60,'F3D 2022'!$A$3:$A$60,"-")</f>
        <v>-</v>
      </c>
      <c r="I210" s="49" t="str">
        <f>_xlfn.XLOOKUP(B210,'F3D 2019'!$B$3:$B$60,'F3D 2019'!$A$3:$A$60,"-")</f>
        <v>-</v>
      </c>
      <c r="J210" s="49" t="str">
        <f>_xlfn.XLOOKUP(B210,'F3D 2017'!$B$3:$B$60,'F3D 2017'!$A$3:$A$60,"-")</f>
        <v>-</v>
      </c>
      <c r="K210" s="49" t="str">
        <f>_xlfn.XLOOKUP(B210,'F3D 2015'!$B$3:$B$60,'F3D 2015'!$A$3:$A$60,"-")</f>
        <v>-</v>
      </c>
      <c r="L210" s="49" t="str">
        <f>_xlfn.XLOOKUP(B210,'F3D 2013'!$B$3:$B$60,'F3D 2013'!$A$3:$A$60,"-")</f>
        <v>-</v>
      </c>
      <c r="M210" s="49" t="str">
        <f>_xlfn.XLOOKUP(B210,'F3D 2011'!$B$3:$B$60,'F3D 2011'!$A$3:$A$60,"-")</f>
        <v>-</v>
      </c>
      <c r="N210" s="49" t="str">
        <f>_xlfn.XLOOKUP(B210,'F3D 2009'!$B$3:$B$60,'F3D 2009'!$A$3:$A$60,"-")</f>
        <v>-</v>
      </c>
      <c r="O210" s="49" t="str">
        <f>_xlfn.XLOOKUP(B210,'F3D 2007'!$B$3:$B$60,'F3D 2007'!$A$3:$A$60,"-")</f>
        <v>-</v>
      </c>
      <c r="P210" s="49" t="str">
        <f>_xlfn.XLOOKUP(B210,'F3D 2005'!$B$3:$B$60,'F3D 2005'!$A$3:$A$60,"-")</f>
        <v>-</v>
      </c>
      <c r="Q210" s="49" t="str">
        <f>_xlfn.XLOOKUP(B210,'F3D 2003'!$B$3:$B$60,'F3D 2003'!$A$3:$A$60,"-")</f>
        <v>-</v>
      </c>
      <c r="R210" s="49" t="str">
        <f>_xlfn.XLOOKUP(B210,'F3D 2001'!$B$3:$B$60,'F3D 2001'!$A$3:$A$60,"-")</f>
        <v>-</v>
      </c>
      <c r="S210" s="49" t="str">
        <f>_xlfn.XLOOKUP(B210,'F3D 1999'!$B$3:$B$60,'F3D 1999'!$A$3:$A$60,"-")</f>
        <v>-</v>
      </c>
      <c r="T210" s="49" t="str">
        <f>_xlfn.XLOOKUP(B210,'F3D 1997'!$B$3:$B$56,'F3D 1997'!$A$3:$A$56,"-")</f>
        <v>-</v>
      </c>
      <c r="U210" s="49" t="str">
        <f>_xlfn.XLOOKUP(B210,'F3D 1995'!$B$3:$B$60,'F3D 1995'!$A$3:$A$60,"-")</f>
        <v>-</v>
      </c>
      <c r="V210" s="49" t="str">
        <f>_xlfn.XLOOKUP(B210,'F3D 1993'!$B$3:$B$60,'F3D 1993'!$A$3:$A$60,"-")</f>
        <v>-</v>
      </c>
      <c r="W210" s="49" t="str">
        <f>_xlfn.XLOOKUP(B210,'F3D 1991'!$B$3:$B$60,'F3D 1991'!$A$3:$A$60,"-")</f>
        <v>-</v>
      </c>
      <c r="X210" s="49" t="str">
        <f>_xlfn.XLOOKUP(B210,'F3D 1989'!$B$3:$B$60,'F3D 1989'!$A$3:$A$60,"-")</f>
        <v>-</v>
      </c>
      <c r="Y210" s="49" t="str">
        <f>_xlfn.XLOOKUP(B210,'F3D 1987'!$B$3:$B$60,'F3D 1987'!$A$3:$A$60,"-")</f>
        <v>-</v>
      </c>
      <c r="Z210" s="50" t="str">
        <f>_xlfn.XLOOKUP(B210,'F3D 1985'!$B$3:$B$60,'F3D 1985'!$A$3:$A$60,"-")</f>
        <v>-</v>
      </c>
    </row>
    <row r="211" spans="1:26" x14ac:dyDescent="0.3">
      <c r="A211" s="40">
        <f>A210+1</f>
        <v>209</v>
      </c>
      <c r="B211" s="41" t="s">
        <v>258</v>
      </c>
      <c r="C211" s="42" t="s">
        <v>33</v>
      </c>
      <c r="D211" s="85">
        <f>MIN(_xlfn.XLOOKUP(B211,'F3D 2025'!B:B,'F3D 2025'!E:E,200),_xlfn.XLOOKUP(B211,'F3D 2023'!B:B,'F3D 2023'!E:E,200),_xlfn.XLOOKUP(B211,'F3D 2022'!B:B,'F3D 2022'!E:E,200),_xlfn.XLOOKUP(B211,'F3D 2019'!B:B,'F3D 2019'!E:E,200),_xlfn.XLOOKUP(B211,'F3D 2017'!B:B,'F3D 2017'!E:E,200),_xlfn.XLOOKUP(B211,'F3D 2015'!B:B,'F3D 2015'!E:E,200),_xlfn.XLOOKUP(B211,'F3D 2013'!B:B,'F3D 2013'!E:E,200),_xlfn.XLOOKUP(B211,'F3D 2011'!B:B,'F3D 2011'!E:E,200),_xlfn.XLOOKUP(B211,'F3D 2009'!B:B,'F3D 2009'!E:E,200),_xlfn.XLOOKUP(B211,'F3D 2007'!B:B,'F3D 2007'!E:E,200),_xlfn.XLOOKUP(B211,'F3D 2005'!B:B,'F3D 2005'!E:E,200),_xlfn.XLOOKUP(B211,'F3D 2003'!B:B,'F3D 2003'!E:E,200),_xlfn.XLOOKUP(B211,'F3D 2001'!B:B,'F3D 2001'!E:E,200),_xlfn.XLOOKUP(B211,'F3D 1999'!B:B,'F3D 1999'!E:E,200),_xlfn.XLOOKUP(B211,'F3D 1997'!B:B,'F3D 1997'!E:E,200),_xlfn.XLOOKUP(B211,'F3D 1995'!B:B,'F3D 1995'!E:E,200),_xlfn.XLOOKUP(B211,'F3D 1993'!B:B,'F3D 1993'!E:E,200),_xlfn.XLOOKUP(B211,'F3D 1991'!B:B,'F3D 1991'!E:E,200),_xlfn.XLOOKUP(B211,'F3D 1989'!B:B,'F3D 1989'!E:E,200),_xlfn.XLOOKUP(B211,'F3D 1987'!B:B,'F3D 1987'!E:E,200),_xlfn.XLOOKUP(B211,'F3D 1985'!B:B,'F3D 1985'!E:E,200))</f>
        <v>88.6</v>
      </c>
      <c r="E211" s="82">
        <f>_xlfn.XLOOKUP(F211,AB:AB,AC:AC,0)+_xlfn.XLOOKUP(G211,AB:AB,AC:AC,0)+_xlfn.XLOOKUP(H211,AB:AB,AC:AC,0)+_xlfn.XLOOKUP(I211,AB:AB,AC:AC,0)+_xlfn.XLOOKUP(J211,AB:AB,AC:AC,0)+_xlfn.XLOOKUP(K211,AB:AB,AC:AC,0)+_xlfn.XLOOKUP(L211,AB:AB,AC:AC,0)+_xlfn.XLOOKUP(M211,AB:AB,AC:AC,0)+_xlfn.XLOOKUP(N211,AB:AB,AC:AC,0)+_xlfn.XLOOKUP(O211,AB:AB,AC:AC,0)+_xlfn.XLOOKUP(P211,AB:AB,AC:AC,0)+_xlfn.XLOOKUP(Q211,AB:AB,AC:AC,0)+_xlfn.XLOOKUP(R211,AB:AB,AC:AC,0)+_xlfn.XLOOKUP(S211,AB:AB,AC:AC,0)+_xlfn.XLOOKUP(T211,AB:AB,AC:AC,0)+_xlfn.XLOOKUP(U211,AB:AB,AC:AC,0)+_xlfn.XLOOKUP(V211,AB:AB,AC:AC,0)+_xlfn.XLOOKUP(W211,AB:AB,AC:AC,0)+_xlfn.XLOOKUP(X211,AB:AB,AC:AC,0)+_xlfn.XLOOKUP(Y211,AB:AB,AC:AC,0)+_xlfn.XLOOKUP(Z211,AB:AB,AC:AC,0)</f>
        <v>3.4129115632546805</v>
      </c>
      <c r="F211" s="46" t="str">
        <f>_xlfn.XLOOKUP(B211,'F3D 2025'!$B$3:$B$60,'F3D 2025'!$A$3:$A$60,"-")</f>
        <v>-</v>
      </c>
      <c r="G211" s="49" t="str">
        <f>_xlfn.XLOOKUP(B211,'F3D 2023'!$B$3:$B$60,'F3D 2023'!$A$3:$A$60,"-")</f>
        <v>-</v>
      </c>
      <c r="H211" s="49" t="str">
        <f>_xlfn.XLOOKUP(B211,'F3D 2022'!$B$3:$B$60,'F3D 2022'!$A$3:$A$60,"-")</f>
        <v>-</v>
      </c>
      <c r="I211" s="49" t="str">
        <f>_xlfn.XLOOKUP(B211,'F3D 2019'!$B$3:$B$60,'F3D 2019'!$A$3:$A$60,"-")</f>
        <v>-</v>
      </c>
      <c r="J211" s="49" t="str">
        <f>_xlfn.XLOOKUP(B211,'F3D 2017'!$B$3:$B$60,'F3D 2017'!$A$3:$A$60,"-")</f>
        <v>-</v>
      </c>
      <c r="K211" s="49" t="str">
        <f>_xlfn.XLOOKUP(B211,'F3D 2015'!$B$3:$B$60,'F3D 2015'!$A$3:$A$60,"-")</f>
        <v>-</v>
      </c>
      <c r="L211" s="49" t="str">
        <f>_xlfn.XLOOKUP(B211,'F3D 2013'!$B$3:$B$60,'F3D 2013'!$A$3:$A$60,"-")</f>
        <v>-</v>
      </c>
      <c r="M211" s="49" t="str">
        <f>_xlfn.XLOOKUP(B211,'F3D 2011'!$B$3:$B$60,'F3D 2011'!$A$3:$A$60,"-")</f>
        <v>-</v>
      </c>
      <c r="N211" s="49" t="str">
        <f>_xlfn.XLOOKUP(B211,'F3D 2009'!$B$3:$B$60,'F3D 2009'!$A$3:$A$60,"-")</f>
        <v>-</v>
      </c>
      <c r="O211" s="49" t="str">
        <f>_xlfn.XLOOKUP(B211,'F3D 2007'!$B$3:$B$60,'F3D 2007'!$A$3:$A$60,"-")</f>
        <v>-</v>
      </c>
      <c r="P211" s="49" t="str">
        <f>_xlfn.XLOOKUP(B211,'F3D 2005'!$B$3:$B$60,'F3D 2005'!$A$3:$A$60,"-")</f>
        <v>-</v>
      </c>
      <c r="Q211" s="49" t="str">
        <f>_xlfn.XLOOKUP(B211,'F3D 2003'!$B$3:$B$60,'F3D 2003'!$A$3:$A$60,"-")</f>
        <v>-</v>
      </c>
      <c r="R211" s="49" t="str">
        <f>_xlfn.XLOOKUP(B211,'F3D 2001'!$B$3:$B$60,'F3D 2001'!$A$3:$A$60,"-")</f>
        <v>-</v>
      </c>
      <c r="S211" s="49" t="str">
        <f>_xlfn.XLOOKUP(B211,'F3D 1999'!$B$3:$B$60,'F3D 1999'!$A$3:$A$60,"-")</f>
        <v>-</v>
      </c>
      <c r="T211" s="49" t="str">
        <f>_xlfn.XLOOKUP(B211,'F3D 1997'!$B$3:$B$56,'F3D 1997'!$A$3:$A$56,"-")</f>
        <v>-</v>
      </c>
      <c r="U211" s="49" t="str">
        <f>_xlfn.XLOOKUP(B211,'F3D 1995'!$B$3:$B$60,'F3D 1995'!$A$3:$A$60,"-")</f>
        <v>-</v>
      </c>
      <c r="V211" s="49">
        <f>_xlfn.XLOOKUP(B211,'F3D 1993'!$B$3:$B$60,'F3D 1993'!$A$3:$A$60,"-")</f>
        <v>27</v>
      </c>
      <c r="W211" s="49" t="str">
        <f>_xlfn.XLOOKUP(B211,'F3D 1991'!$B$3:$B$60,'F3D 1991'!$A$3:$A$60,"-")</f>
        <v>-</v>
      </c>
      <c r="X211" s="49" t="str">
        <f>_xlfn.XLOOKUP(B211,'F3D 1989'!$B$3:$B$60,'F3D 1989'!$A$3:$A$60,"-")</f>
        <v>-</v>
      </c>
      <c r="Y211" s="49" t="str">
        <f>_xlfn.XLOOKUP(B211,'F3D 1987'!$B$3:$B$60,'F3D 1987'!$A$3:$A$60,"-")</f>
        <v>-</v>
      </c>
      <c r="Z211" s="50" t="str">
        <f>_xlfn.XLOOKUP(B211,'F3D 1985'!$B$3:$B$60,'F3D 1985'!$A$3:$A$60,"-")</f>
        <v>-</v>
      </c>
    </row>
    <row r="212" spans="1:26" x14ac:dyDescent="0.3">
      <c r="A212" s="40">
        <f>A211+1</f>
        <v>210</v>
      </c>
      <c r="B212" s="41" t="s">
        <v>306</v>
      </c>
      <c r="C212" s="42" t="s">
        <v>30</v>
      </c>
      <c r="D212" s="85">
        <f>MIN(_xlfn.XLOOKUP(B212,'F3D 2025'!B:B,'F3D 2025'!E:E,200),_xlfn.XLOOKUP(B212,'F3D 2023'!B:B,'F3D 2023'!E:E,200),_xlfn.XLOOKUP(B212,'F3D 2022'!B:B,'F3D 2022'!E:E,200),_xlfn.XLOOKUP(B212,'F3D 2019'!B:B,'F3D 2019'!E:E,200),_xlfn.XLOOKUP(B212,'F3D 2017'!B:B,'F3D 2017'!E:E,200),_xlfn.XLOOKUP(B212,'F3D 2015'!B:B,'F3D 2015'!E:E,200),_xlfn.XLOOKUP(B212,'F3D 2013'!B:B,'F3D 2013'!E:E,200),_xlfn.XLOOKUP(B212,'F3D 2011'!B:B,'F3D 2011'!E:E,200),_xlfn.XLOOKUP(B212,'F3D 2009'!B:B,'F3D 2009'!E:E,200),_xlfn.XLOOKUP(B212,'F3D 2007'!B:B,'F3D 2007'!E:E,200),_xlfn.XLOOKUP(B212,'F3D 2005'!B:B,'F3D 2005'!E:E,200),_xlfn.XLOOKUP(B212,'F3D 2003'!B:B,'F3D 2003'!E:E,200),_xlfn.XLOOKUP(B212,'F3D 2001'!B:B,'F3D 2001'!E:E,200),_xlfn.XLOOKUP(B212,'F3D 1999'!B:B,'F3D 1999'!E:E,200),_xlfn.XLOOKUP(B212,'F3D 1997'!B:B,'F3D 1997'!E:E,200),_xlfn.XLOOKUP(B212,'F3D 1995'!B:B,'F3D 1995'!E:E,200),_xlfn.XLOOKUP(B212,'F3D 1993'!B:B,'F3D 1993'!E:E,200),_xlfn.XLOOKUP(B212,'F3D 1991'!B:B,'F3D 1991'!E:E,200),_xlfn.XLOOKUP(B212,'F3D 1989'!B:B,'F3D 1989'!E:E,200),_xlfn.XLOOKUP(B212,'F3D 1987'!B:B,'F3D 1987'!E:E,200),_xlfn.XLOOKUP(B212,'F3D 1985'!B:B,'F3D 1985'!E:E,200))</f>
        <v>71.55</v>
      </c>
      <c r="E212" s="82">
        <f>_xlfn.XLOOKUP(F212,AB:AB,AC:AC,0)+_xlfn.XLOOKUP(G212,AB:AB,AC:AC,0)+_xlfn.XLOOKUP(H212,AB:AB,AC:AC,0)+_xlfn.XLOOKUP(I212,AB:AB,AC:AC,0)+_xlfn.XLOOKUP(J212,AB:AB,AC:AC,0)+_xlfn.XLOOKUP(K212,AB:AB,AC:AC,0)+_xlfn.XLOOKUP(L212,AB:AB,AC:AC,0)+_xlfn.XLOOKUP(M212,AB:AB,AC:AC,0)+_xlfn.XLOOKUP(N212,AB:AB,AC:AC,0)+_xlfn.XLOOKUP(O212,AB:AB,AC:AC,0)+_xlfn.XLOOKUP(P212,AB:AB,AC:AC,0)+_xlfn.XLOOKUP(Q212,AB:AB,AC:AC,0)+_xlfn.XLOOKUP(R212,AB:AB,AC:AC,0)+_xlfn.XLOOKUP(S212,AB:AB,AC:AC,0)+_xlfn.XLOOKUP(T212,AB:AB,AC:AC,0)+_xlfn.XLOOKUP(U212,AB:AB,AC:AC,0)+_xlfn.XLOOKUP(V212,AB:AB,AC:AC,0)+_xlfn.XLOOKUP(W212,AB:AB,AC:AC,0)+_xlfn.XLOOKUP(X212,AB:AB,AC:AC,0)+_xlfn.XLOOKUP(Y212,AB:AB,AC:AC,0)+_xlfn.XLOOKUP(Z212,AB:AB,AC:AC,0)</f>
        <v>3.4129115632546805</v>
      </c>
      <c r="F212" s="46" t="str">
        <f>_xlfn.XLOOKUP(B212,'F3D 2025'!$B$3:$B$60,'F3D 2025'!$A$3:$A$60,"-")</f>
        <v>-</v>
      </c>
      <c r="G212" s="49" t="str">
        <f>_xlfn.XLOOKUP(B212,'F3D 2023'!$B$3:$B$60,'F3D 2023'!$A$3:$A$60,"-")</f>
        <v>-</v>
      </c>
      <c r="H212" s="49" t="str">
        <f>_xlfn.XLOOKUP(B212,'F3D 2022'!$B$3:$B$60,'F3D 2022'!$A$3:$A$60,"-")</f>
        <v>-</v>
      </c>
      <c r="I212" s="49" t="str">
        <f>_xlfn.XLOOKUP(B212,'F3D 2019'!$B$3:$B$60,'F3D 2019'!$A$3:$A$60,"-")</f>
        <v>-</v>
      </c>
      <c r="J212" s="49" t="str">
        <f>_xlfn.XLOOKUP(B212,'F3D 2017'!$B$3:$B$60,'F3D 2017'!$A$3:$A$60,"-")</f>
        <v>-</v>
      </c>
      <c r="K212" s="49" t="str">
        <f>_xlfn.XLOOKUP(B212,'F3D 2015'!$B$3:$B$60,'F3D 2015'!$A$3:$A$60,"-")</f>
        <v>-</v>
      </c>
      <c r="L212" s="49" t="str">
        <f>_xlfn.XLOOKUP(B212,'F3D 2013'!$B$3:$B$60,'F3D 2013'!$A$3:$A$60,"-")</f>
        <v>-</v>
      </c>
      <c r="M212" s="49" t="str">
        <f>_xlfn.XLOOKUP(B212,'F3D 2011'!$B$3:$B$60,'F3D 2011'!$A$3:$A$60,"-")</f>
        <v>-</v>
      </c>
      <c r="N212" s="49" t="str">
        <f>_xlfn.XLOOKUP(B212,'F3D 2009'!$B$3:$B$60,'F3D 2009'!$A$3:$A$60,"-")</f>
        <v>-</v>
      </c>
      <c r="O212" s="49" t="str">
        <f>_xlfn.XLOOKUP(B212,'F3D 2007'!$B$3:$B$60,'F3D 2007'!$A$3:$A$60,"-")</f>
        <v>-</v>
      </c>
      <c r="P212" s="49" t="str">
        <f>_xlfn.XLOOKUP(B212,'F3D 2005'!$B$3:$B$60,'F3D 2005'!$A$3:$A$60,"-")</f>
        <v>-</v>
      </c>
      <c r="Q212" s="49" t="str">
        <f>_xlfn.XLOOKUP(B212,'F3D 2003'!$B$3:$B$60,'F3D 2003'!$A$3:$A$60,"-")</f>
        <v>-</v>
      </c>
      <c r="R212" s="49">
        <f>_xlfn.XLOOKUP(B212,'F3D 2001'!$B$3:$B$60,'F3D 2001'!$A$3:$A$60,"-")</f>
        <v>27</v>
      </c>
      <c r="S212" s="49" t="str">
        <f>_xlfn.XLOOKUP(B212,'F3D 1999'!$B$3:$B$60,'F3D 1999'!$A$3:$A$60,"-")</f>
        <v>-</v>
      </c>
      <c r="T212" s="49" t="str">
        <f>_xlfn.XLOOKUP(B212,'F3D 1997'!$B$3:$B$56,'F3D 1997'!$A$3:$A$56,"-")</f>
        <v>-</v>
      </c>
      <c r="U212" s="49" t="str">
        <f>_xlfn.XLOOKUP(B212,'F3D 1995'!$B$3:$B$60,'F3D 1995'!$A$3:$A$60,"-")</f>
        <v>-</v>
      </c>
      <c r="V212" s="49" t="str">
        <f>_xlfn.XLOOKUP(B212,'F3D 1993'!$B$3:$B$60,'F3D 1993'!$A$3:$A$60,"-")</f>
        <v>-</v>
      </c>
      <c r="W212" s="49" t="str">
        <f>_xlfn.XLOOKUP(B212,'F3D 1991'!$B$3:$B$60,'F3D 1991'!$A$3:$A$60,"-")</f>
        <v>-</v>
      </c>
      <c r="X212" s="49" t="str">
        <f>_xlfn.XLOOKUP(B212,'F3D 1989'!$B$3:$B$60,'F3D 1989'!$A$3:$A$60,"-")</f>
        <v>-</v>
      </c>
      <c r="Y212" s="49" t="str">
        <f>_xlfn.XLOOKUP(B212,'F3D 1987'!$B$3:$B$60,'F3D 1987'!$A$3:$A$60,"-")</f>
        <v>-</v>
      </c>
      <c r="Z212" s="50" t="str">
        <f>_xlfn.XLOOKUP(B212,'F3D 1985'!$B$3:$B$60,'F3D 1985'!$A$3:$A$60,"-")</f>
        <v>-</v>
      </c>
    </row>
    <row r="213" spans="1:26" x14ac:dyDescent="0.3">
      <c r="A213" s="40">
        <f>A212+1</f>
        <v>211</v>
      </c>
      <c r="B213" s="41" t="s">
        <v>227</v>
      </c>
      <c r="C213" s="42" t="s">
        <v>12</v>
      </c>
      <c r="D213" s="85">
        <f>MIN(_xlfn.XLOOKUP(B213,'F3D 2025'!B:B,'F3D 2025'!E:E,200),_xlfn.XLOOKUP(B213,'F3D 2023'!B:B,'F3D 2023'!E:E,200),_xlfn.XLOOKUP(B213,'F3D 2022'!B:B,'F3D 2022'!E:E,200),_xlfn.XLOOKUP(B213,'F3D 2019'!B:B,'F3D 2019'!E:E,200),_xlfn.XLOOKUP(B213,'F3D 2017'!B:B,'F3D 2017'!E:E,200),_xlfn.XLOOKUP(B213,'F3D 2015'!B:B,'F3D 2015'!E:E,200),_xlfn.XLOOKUP(B213,'F3D 2013'!B:B,'F3D 2013'!E:E,200),_xlfn.XLOOKUP(B213,'F3D 2011'!B:B,'F3D 2011'!E:E,200),_xlfn.XLOOKUP(B213,'F3D 2009'!B:B,'F3D 2009'!E:E,200),_xlfn.XLOOKUP(B213,'F3D 2007'!B:B,'F3D 2007'!E:E,200),_xlfn.XLOOKUP(B213,'F3D 2005'!B:B,'F3D 2005'!E:E,200),_xlfn.XLOOKUP(B213,'F3D 2003'!B:B,'F3D 2003'!E:E,200),_xlfn.XLOOKUP(B213,'F3D 2001'!B:B,'F3D 2001'!E:E,200),_xlfn.XLOOKUP(B213,'F3D 1999'!B:B,'F3D 1999'!E:E,200),_xlfn.XLOOKUP(B213,'F3D 1997'!B:B,'F3D 1997'!E:E,200),_xlfn.XLOOKUP(B213,'F3D 1995'!B:B,'F3D 1995'!E:E,200),_xlfn.XLOOKUP(B213,'F3D 1993'!B:B,'F3D 1993'!E:E,200),_xlfn.XLOOKUP(B213,'F3D 1991'!B:B,'F3D 1991'!E:E,200),_xlfn.XLOOKUP(B213,'F3D 1989'!B:B,'F3D 1989'!E:E,200),_xlfn.XLOOKUP(B213,'F3D 1987'!B:B,'F3D 1987'!E:E,200),_xlfn.XLOOKUP(B213,'F3D 1985'!B:B,'F3D 1985'!E:E,200))</f>
        <v>62.84</v>
      </c>
      <c r="E213" s="82">
        <f>_xlfn.XLOOKUP(F213,AB:AB,AC:AC,0)+_xlfn.XLOOKUP(G213,AB:AB,AC:AC,0)+_xlfn.XLOOKUP(H213,AB:AB,AC:AC,0)+_xlfn.XLOOKUP(I213,AB:AB,AC:AC,0)+_xlfn.XLOOKUP(J213,AB:AB,AC:AC,0)+_xlfn.XLOOKUP(K213,AB:AB,AC:AC,0)+_xlfn.XLOOKUP(L213,AB:AB,AC:AC,0)+_xlfn.XLOOKUP(M213,AB:AB,AC:AC,0)+_xlfn.XLOOKUP(N213,AB:AB,AC:AC,0)+_xlfn.XLOOKUP(O213,AB:AB,AC:AC,0)+_xlfn.XLOOKUP(P213,AB:AB,AC:AC,0)+_xlfn.XLOOKUP(Q213,AB:AB,AC:AC,0)+_xlfn.XLOOKUP(R213,AB:AB,AC:AC,0)+_xlfn.XLOOKUP(S213,AB:AB,AC:AC,0)+_xlfn.XLOOKUP(T213,AB:AB,AC:AC,0)+_xlfn.XLOOKUP(U213,AB:AB,AC:AC,0)+_xlfn.XLOOKUP(V213,AB:AB,AC:AC,0)+_xlfn.XLOOKUP(W213,AB:AB,AC:AC,0)+_xlfn.XLOOKUP(X213,AB:AB,AC:AC,0)+_xlfn.XLOOKUP(Y213,AB:AB,AC:AC,0)+_xlfn.XLOOKUP(Z213,AB:AB,AC:AC,0)</f>
        <v>3.4129115632546805</v>
      </c>
      <c r="F213" s="46" t="str">
        <f>_xlfn.XLOOKUP(B213,'F3D 2025'!$B$3:$B$60,'F3D 2025'!$A$3:$A$60,"-")</f>
        <v>-</v>
      </c>
      <c r="G213" s="49" t="str">
        <f>_xlfn.XLOOKUP(B213,'F3D 2023'!$B$3:$B$60,'F3D 2023'!$A$3:$A$60,"-")</f>
        <v>-</v>
      </c>
      <c r="H213" s="49" t="str">
        <f>_xlfn.XLOOKUP(B213,'F3D 2022'!$B$3:$B$60,'F3D 2022'!$A$3:$A$60,"-")</f>
        <v>-</v>
      </c>
      <c r="I213" s="49" t="str">
        <f>_xlfn.XLOOKUP(B213,'F3D 2019'!$B$3:$B$60,'F3D 2019'!$A$3:$A$60,"-")</f>
        <v>-</v>
      </c>
      <c r="J213" s="49" t="str">
        <f>_xlfn.XLOOKUP(B213,'F3D 2017'!$B$3:$B$60,'F3D 2017'!$A$3:$A$60,"-")</f>
        <v>-</v>
      </c>
      <c r="K213" s="49" t="str">
        <f>_xlfn.XLOOKUP(B213,'F3D 2015'!$B$3:$B$60,'F3D 2015'!$A$3:$A$60,"-")</f>
        <v>-</v>
      </c>
      <c r="L213" s="49" t="str">
        <f>_xlfn.XLOOKUP(B213,'F3D 2013'!$B$3:$B$60,'F3D 2013'!$A$3:$A$60,"-")</f>
        <v>-</v>
      </c>
      <c r="M213" s="49" t="str">
        <f>_xlfn.XLOOKUP(B213,'F3D 2011'!$B$3:$B$60,'F3D 2011'!$A$3:$A$60,"-")</f>
        <v>-</v>
      </c>
      <c r="N213" s="49" t="str">
        <f>_xlfn.XLOOKUP(B213,'F3D 2009'!$B$3:$B$60,'F3D 2009'!$A$3:$A$60,"-")</f>
        <v>-</v>
      </c>
      <c r="O213" s="49" t="str">
        <f>_xlfn.XLOOKUP(B213,'F3D 2007'!$B$3:$B$60,'F3D 2007'!$A$3:$A$60,"-")</f>
        <v>-</v>
      </c>
      <c r="P213" s="49">
        <f>_xlfn.XLOOKUP(B213,'F3D 2005'!$B$3:$B$60,'F3D 2005'!$A$3:$A$60,"-")</f>
        <v>27</v>
      </c>
      <c r="Q213" s="49" t="str">
        <f>_xlfn.XLOOKUP(B213,'F3D 2003'!$B$3:$B$60,'F3D 2003'!$A$3:$A$60,"-")</f>
        <v>-</v>
      </c>
      <c r="R213" s="49" t="str">
        <f>_xlfn.XLOOKUP(B213,'F3D 2001'!$B$3:$B$60,'F3D 2001'!$A$3:$A$60,"-")</f>
        <v>-</v>
      </c>
      <c r="S213" s="49" t="str">
        <f>_xlfn.XLOOKUP(B213,'F3D 1999'!$B$3:$B$60,'F3D 1999'!$A$3:$A$60,"-")</f>
        <v>-</v>
      </c>
      <c r="T213" s="49" t="str">
        <f>_xlfn.XLOOKUP(B213,'F3D 1997'!$B$3:$B$56,'F3D 1997'!$A$3:$A$56,"-")</f>
        <v>-</v>
      </c>
      <c r="U213" s="49" t="str">
        <f>_xlfn.XLOOKUP(B213,'F3D 1995'!$B$3:$B$60,'F3D 1995'!$A$3:$A$60,"-")</f>
        <v>-</v>
      </c>
      <c r="V213" s="49" t="str">
        <f>_xlfn.XLOOKUP(B213,'F3D 1993'!$B$3:$B$60,'F3D 1993'!$A$3:$A$60,"-")</f>
        <v>-</v>
      </c>
      <c r="W213" s="49" t="str">
        <f>_xlfn.XLOOKUP(B213,'F3D 1991'!$B$3:$B$60,'F3D 1991'!$A$3:$A$60,"-")</f>
        <v>-</v>
      </c>
      <c r="X213" s="49" t="str">
        <f>_xlfn.XLOOKUP(B213,'F3D 1989'!$B$3:$B$60,'F3D 1989'!$A$3:$A$60,"-")</f>
        <v>-</v>
      </c>
      <c r="Y213" s="49" t="str">
        <f>_xlfn.XLOOKUP(B213,'F3D 1987'!$B$3:$B$60,'F3D 1987'!$A$3:$A$60,"-")</f>
        <v>-</v>
      </c>
      <c r="Z213" s="50" t="str">
        <f>_xlfn.XLOOKUP(B213,'F3D 1985'!$B$3:$B$60,'F3D 1985'!$A$3:$A$60,"-")</f>
        <v>-</v>
      </c>
    </row>
    <row r="214" spans="1:26" x14ac:dyDescent="0.3">
      <c r="A214" s="40">
        <f>A213+1</f>
        <v>212</v>
      </c>
      <c r="B214" s="41" t="s">
        <v>141</v>
      </c>
      <c r="C214" s="42" t="s">
        <v>145</v>
      </c>
      <c r="D214" s="85">
        <f>MIN(_xlfn.XLOOKUP(B214,'F3D 2025'!B:B,'F3D 2025'!E:E,200),_xlfn.XLOOKUP(B214,'F3D 2023'!B:B,'F3D 2023'!E:E,200),_xlfn.XLOOKUP(B214,'F3D 2022'!B:B,'F3D 2022'!E:E,200),_xlfn.XLOOKUP(B214,'F3D 2019'!B:B,'F3D 2019'!E:E,200),_xlfn.XLOOKUP(B214,'F3D 2017'!B:B,'F3D 2017'!E:E,200),_xlfn.XLOOKUP(B214,'F3D 2015'!B:B,'F3D 2015'!E:E,200),_xlfn.XLOOKUP(B214,'F3D 2013'!B:B,'F3D 2013'!E:E,200),_xlfn.XLOOKUP(B214,'F3D 2011'!B:B,'F3D 2011'!E:E,200),_xlfn.XLOOKUP(B214,'F3D 2009'!B:B,'F3D 2009'!E:E,200),_xlfn.XLOOKUP(B214,'F3D 2007'!B:B,'F3D 2007'!E:E,200),_xlfn.XLOOKUP(B214,'F3D 2005'!B:B,'F3D 2005'!E:E,200),_xlfn.XLOOKUP(B214,'F3D 2003'!B:B,'F3D 2003'!E:E,200),_xlfn.XLOOKUP(B214,'F3D 2001'!B:B,'F3D 2001'!E:E,200),_xlfn.XLOOKUP(B214,'F3D 1999'!B:B,'F3D 1999'!E:E,200),_xlfn.XLOOKUP(B214,'F3D 1997'!B:B,'F3D 1997'!E:E,200),_xlfn.XLOOKUP(B214,'F3D 1995'!B:B,'F3D 1995'!E:E,200),_xlfn.XLOOKUP(B214,'F3D 1993'!B:B,'F3D 1993'!E:E,200),_xlfn.XLOOKUP(B214,'F3D 1991'!B:B,'F3D 1991'!E:E,200),_xlfn.XLOOKUP(B214,'F3D 1989'!B:B,'F3D 1989'!E:E,200),_xlfn.XLOOKUP(B214,'F3D 1987'!B:B,'F3D 1987'!E:E,200),_xlfn.XLOOKUP(B214,'F3D 1985'!B:B,'F3D 1985'!E:E,200))</f>
        <v>62.97</v>
      </c>
      <c r="E214" s="82">
        <f>_xlfn.XLOOKUP(F214,AB:AB,AC:AC,0)+_xlfn.XLOOKUP(G214,AB:AB,AC:AC,0)+_xlfn.XLOOKUP(H214,AB:AB,AC:AC,0)+_xlfn.XLOOKUP(I214,AB:AB,AC:AC,0)+_xlfn.XLOOKUP(J214,AB:AB,AC:AC,0)+_xlfn.XLOOKUP(K214,AB:AB,AC:AC,0)+_xlfn.XLOOKUP(L214,AB:AB,AC:AC,0)+_xlfn.XLOOKUP(M214,AB:AB,AC:AC,0)+_xlfn.XLOOKUP(N214,AB:AB,AC:AC,0)+_xlfn.XLOOKUP(O214,AB:AB,AC:AC,0)+_xlfn.XLOOKUP(P214,AB:AB,AC:AC,0)+_xlfn.XLOOKUP(Q214,AB:AB,AC:AC,0)+_xlfn.XLOOKUP(R214,AB:AB,AC:AC,0)+_xlfn.XLOOKUP(S214,AB:AB,AC:AC,0)+_xlfn.XLOOKUP(T214,AB:AB,AC:AC,0)+_xlfn.XLOOKUP(U214,AB:AB,AC:AC,0)+_xlfn.XLOOKUP(V214,AB:AB,AC:AC,0)+_xlfn.XLOOKUP(W214,AB:AB,AC:AC,0)+_xlfn.XLOOKUP(X214,AB:AB,AC:AC,0)+_xlfn.XLOOKUP(Y214,AB:AB,AC:AC,0)+_xlfn.XLOOKUP(Z214,AB:AB,AC:AC,0)</f>
        <v>3.4129115632546805</v>
      </c>
      <c r="F214" s="46" t="str">
        <f>_xlfn.XLOOKUP(B214,'F3D 2025'!$B$3:$B$60,'F3D 2025'!$A$3:$A$60,"-")</f>
        <v>-</v>
      </c>
      <c r="G214" s="49" t="str">
        <f>_xlfn.XLOOKUP(B214,'F3D 2023'!$B$3:$B$60,'F3D 2023'!$A$3:$A$60,"-")</f>
        <v>-</v>
      </c>
      <c r="H214" s="49" t="str">
        <f>_xlfn.XLOOKUP(B214,'F3D 2022'!$B$3:$B$60,'F3D 2022'!$A$3:$A$60,"-")</f>
        <v>-</v>
      </c>
      <c r="I214" s="49">
        <f>_xlfn.XLOOKUP(B214,'F3D 2019'!$B$3:$B$60,'F3D 2019'!$A$3:$A$60,"-")</f>
        <v>27</v>
      </c>
      <c r="J214" s="49" t="str">
        <f>_xlfn.XLOOKUP(B214,'F3D 2017'!$B$3:$B$60,'F3D 2017'!$A$3:$A$60,"-")</f>
        <v>-</v>
      </c>
      <c r="K214" s="49" t="str">
        <f>_xlfn.XLOOKUP(B214,'F3D 2015'!$B$3:$B$60,'F3D 2015'!$A$3:$A$60,"-")</f>
        <v>-</v>
      </c>
      <c r="L214" s="49" t="str">
        <f>_xlfn.XLOOKUP(B214,'F3D 2013'!$B$3:$B$60,'F3D 2013'!$A$3:$A$60,"-")</f>
        <v>-</v>
      </c>
      <c r="M214" s="49" t="str">
        <f>_xlfn.XLOOKUP(B214,'F3D 2011'!$B$3:$B$60,'F3D 2011'!$A$3:$A$60,"-")</f>
        <v>-</v>
      </c>
      <c r="N214" s="49" t="str">
        <f>_xlfn.XLOOKUP(B214,'F3D 2009'!$B$3:$B$60,'F3D 2009'!$A$3:$A$60,"-")</f>
        <v>-</v>
      </c>
      <c r="O214" s="49" t="str">
        <f>_xlfn.XLOOKUP(B214,'F3D 2007'!$B$3:$B$60,'F3D 2007'!$A$3:$A$60,"-")</f>
        <v>-</v>
      </c>
      <c r="P214" s="49" t="str">
        <f>_xlfn.XLOOKUP(B214,'F3D 2005'!$B$3:$B$60,'F3D 2005'!$A$3:$A$60,"-")</f>
        <v>-</v>
      </c>
      <c r="Q214" s="49" t="str">
        <f>_xlfn.XLOOKUP(B214,'F3D 2003'!$B$3:$B$60,'F3D 2003'!$A$3:$A$60,"-")</f>
        <v>-</v>
      </c>
      <c r="R214" s="49" t="str">
        <f>_xlfn.XLOOKUP(B214,'F3D 2001'!$B$3:$B$60,'F3D 2001'!$A$3:$A$60,"-")</f>
        <v>-</v>
      </c>
      <c r="S214" s="49" t="str">
        <f>_xlfn.XLOOKUP(B214,'F3D 1999'!$B$3:$B$60,'F3D 1999'!$A$3:$A$60,"-")</f>
        <v>-</v>
      </c>
      <c r="T214" s="49" t="str">
        <f>_xlfn.XLOOKUP(B214,'F3D 1997'!$B$3:$B$56,'F3D 1997'!$A$3:$A$56,"-")</f>
        <v>-</v>
      </c>
      <c r="U214" s="49" t="str">
        <f>_xlfn.XLOOKUP(B214,'F3D 1995'!$B$3:$B$60,'F3D 1995'!$A$3:$A$60,"-")</f>
        <v>-</v>
      </c>
      <c r="V214" s="49" t="str">
        <f>_xlfn.XLOOKUP(B214,'F3D 1993'!$B$3:$B$60,'F3D 1993'!$A$3:$A$60,"-")</f>
        <v>-</v>
      </c>
      <c r="W214" s="49" t="str">
        <f>_xlfn.XLOOKUP(B214,'F3D 1991'!$B$3:$B$60,'F3D 1991'!$A$3:$A$60,"-")</f>
        <v>-</v>
      </c>
      <c r="X214" s="49" t="str">
        <f>_xlfn.XLOOKUP(B214,'F3D 1989'!$B$3:$B$60,'F3D 1989'!$A$3:$A$60,"-")</f>
        <v>-</v>
      </c>
      <c r="Y214" s="49" t="str">
        <f>_xlfn.XLOOKUP(B214,'F3D 1987'!$B$3:$B$60,'F3D 1987'!$A$3:$A$60,"-")</f>
        <v>-</v>
      </c>
      <c r="Z214" s="50" t="str">
        <f>_xlfn.XLOOKUP(B214,'F3D 1985'!$B$3:$B$60,'F3D 1985'!$A$3:$A$60,"-")</f>
        <v>-</v>
      </c>
    </row>
    <row r="215" spans="1:26" x14ac:dyDescent="0.3">
      <c r="A215" s="40">
        <f>A214+1</f>
        <v>213</v>
      </c>
      <c r="B215" s="41" t="s">
        <v>240</v>
      </c>
      <c r="C215" s="42" t="s">
        <v>30</v>
      </c>
      <c r="D215" s="85">
        <f>MIN(_xlfn.XLOOKUP(B215,'F3D 2025'!B:B,'F3D 2025'!E:E,200),_xlfn.XLOOKUP(B215,'F3D 2023'!B:B,'F3D 2023'!E:E,200),_xlfn.XLOOKUP(B215,'F3D 2022'!B:B,'F3D 2022'!E:E,200),_xlfn.XLOOKUP(B215,'F3D 2019'!B:B,'F3D 2019'!E:E,200),_xlfn.XLOOKUP(B215,'F3D 2017'!B:B,'F3D 2017'!E:E,200),_xlfn.XLOOKUP(B215,'F3D 2015'!B:B,'F3D 2015'!E:E,200),_xlfn.XLOOKUP(B215,'F3D 2013'!B:B,'F3D 2013'!E:E,200),_xlfn.XLOOKUP(B215,'F3D 2011'!B:B,'F3D 2011'!E:E,200),_xlfn.XLOOKUP(B215,'F3D 2009'!B:B,'F3D 2009'!E:E,200),_xlfn.XLOOKUP(B215,'F3D 2007'!B:B,'F3D 2007'!E:E,200),_xlfn.XLOOKUP(B215,'F3D 2005'!B:B,'F3D 2005'!E:E,200),_xlfn.XLOOKUP(B215,'F3D 2003'!B:B,'F3D 2003'!E:E,200),_xlfn.XLOOKUP(B215,'F3D 2001'!B:B,'F3D 2001'!E:E,200),_xlfn.XLOOKUP(B215,'F3D 1999'!B:B,'F3D 1999'!E:E,200),_xlfn.XLOOKUP(B215,'F3D 1997'!B:B,'F3D 1997'!E:E,200),_xlfn.XLOOKUP(B215,'F3D 1995'!B:B,'F3D 1995'!E:E,200),_xlfn.XLOOKUP(B215,'F3D 1993'!B:B,'F3D 1993'!E:E,200),_xlfn.XLOOKUP(B215,'F3D 1991'!B:B,'F3D 1991'!E:E,200),_xlfn.XLOOKUP(B215,'F3D 1989'!B:B,'F3D 1989'!E:E,200),_xlfn.XLOOKUP(B215,'F3D 1987'!B:B,'F3D 1987'!E:E,200),_xlfn.XLOOKUP(B215,'F3D 1985'!B:B,'F3D 1985'!E:E,200))</f>
        <v>73.3</v>
      </c>
      <c r="E215" s="82">
        <f>_xlfn.XLOOKUP(F215,AB:AB,AC:AC,0)+_xlfn.XLOOKUP(G215,AB:AB,AC:AC,0)+_xlfn.XLOOKUP(H215,AB:AB,AC:AC,0)+_xlfn.XLOOKUP(I215,AB:AB,AC:AC,0)+_xlfn.XLOOKUP(J215,AB:AB,AC:AC,0)+_xlfn.XLOOKUP(K215,AB:AB,AC:AC,0)+_xlfn.XLOOKUP(L215,AB:AB,AC:AC,0)+_xlfn.XLOOKUP(M215,AB:AB,AC:AC,0)+_xlfn.XLOOKUP(N215,AB:AB,AC:AC,0)+_xlfn.XLOOKUP(O215,AB:AB,AC:AC,0)+_xlfn.XLOOKUP(P215,AB:AB,AC:AC,0)+_xlfn.XLOOKUP(Q215,AB:AB,AC:AC,0)+_xlfn.XLOOKUP(R215,AB:AB,AC:AC,0)+_xlfn.XLOOKUP(S215,AB:AB,AC:AC,0)+_xlfn.XLOOKUP(T215,AB:AB,AC:AC,0)+_xlfn.XLOOKUP(U215,AB:AB,AC:AC,0)+_xlfn.XLOOKUP(V215,AB:AB,AC:AC,0)+_xlfn.XLOOKUP(W215,AB:AB,AC:AC,0)+_xlfn.XLOOKUP(X215,AB:AB,AC:AC,0)+_xlfn.XLOOKUP(Y215,AB:AB,AC:AC,0)+_xlfn.XLOOKUP(Z215,AB:AB,AC:AC,0)</f>
        <v>3.4129115632546805</v>
      </c>
      <c r="F215" s="46" t="str">
        <f>_xlfn.XLOOKUP(B215,'F3D 2025'!$B$3:$B$60,'F3D 2025'!$A$3:$A$60,"-")</f>
        <v>-</v>
      </c>
      <c r="G215" s="49" t="str">
        <f>_xlfn.XLOOKUP(B215,'F3D 2023'!$B$3:$B$60,'F3D 2023'!$A$3:$A$60,"-")</f>
        <v>-</v>
      </c>
      <c r="H215" s="49" t="str">
        <f>_xlfn.XLOOKUP(B215,'F3D 2022'!$B$3:$B$60,'F3D 2022'!$A$3:$A$60,"-")</f>
        <v>-</v>
      </c>
      <c r="I215" s="49" t="str">
        <f>_xlfn.XLOOKUP(B215,'F3D 2019'!$B$3:$B$60,'F3D 2019'!$A$3:$A$60,"-")</f>
        <v>-</v>
      </c>
      <c r="J215" s="49" t="str">
        <f>_xlfn.XLOOKUP(B215,'F3D 2017'!$B$3:$B$60,'F3D 2017'!$A$3:$A$60,"-")</f>
        <v>-</v>
      </c>
      <c r="K215" s="49" t="str">
        <f>_xlfn.XLOOKUP(B215,'F3D 2015'!$B$3:$B$60,'F3D 2015'!$A$3:$A$60,"-")</f>
        <v>-</v>
      </c>
      <c r="L215" s="49" t="str">
        <f>_xlfn.XLOOKUP(B215,'F3D 2013'!$B$3:$B$60,'F3D 2013'!$A$3:$A$60,"-")</f>
        <v>-</v>
      </c>
      <c r="M215" s="49" t="str">
        <f>_xlfn.XLOOKUP(B215,'F3D 2011'!$B$3:$B$60,'F3D 2011'!$A$3:$A$60,"-")</f>
        <v>-</v>
      </c>
      <c r="N215" s="49" t="str">
        <f>_xlfn.XLOOKUP(B215,'F3D 2009'!$B$3:$B$60,'F3D 2009'!$A$3:$A$60,"-")</f>
        <v>-</v>
      </c>
      <c r="O215" s="49" t="str">
        <f>_xlfn.XLOOKUP(B215,'F3D 2007'!$B$3:$B$60,'F3D 2007'!$A$3:$A$60,"-")</f>
        <v>-</v>
      </c>
      <c r="P215" s="49" t="str">
        <f>_xlfn.XLOOKUP(B215,'F3D 2005'!$B$3:$B$60,'F3D 2005'!$A$3:$A$60,"-")</f>
        <v>-</v>
      </c>
      <c r="Q215" s="49">
        <f>_xlfn.XLOOKUP(B215,'F3D 2003'!$B$3:$B$60,'F3D 2003'!$A$3:$A$60,"-")</f>
        <v>27</v>
      </c>
      <c r="R215" s="49" t="str">
        <f>_xlfn.XLOOKUP(B215,'F3D 2001'!$B$3:$B$60,'F3D 2001'!$A$3:$A$60,"-")</f>
        <v>-</v>
      </c>
      <c r="S215" s="49" t="str">
        <f>_xlfn.XLOOKUP(B215,'F3D 1999'!$B$3:$B$60,'F3D 1999'!$A$3:$A$60,"-")</f>
        <v>-</v>
      </c>
      <c r="T215" s="49" t="str">
        <f>_xlfn.XLOOKUP(B215,'F3D 1997'!$B$3:$B$56,'F3D 1997'!$A$3:$A$56,"-")</f>
        <v>-</v>
      </c>
      <c r="U215" s="49" t="str">
        <f>_xlfn.XLOOKUP(B215,'F3D 1995'!$B$3:$B$60,'F3D 1995'!$A$3:$A$60,"-")</f>
        <v>-</v>
      </c>
      <c r="V215" s="49" t="str">
        <f>_xlfn.XLOOKUP(B215,'F3D 1993'!$B$3:$B$60,'F3D 1993'!$A$3:$A$60,"-")</f>
        <v>-</v>
      </c>
      <c r="W215" s="49" t="str">
        <f>_xlfn.XLOOKUP(B215,'F3D 1991'!$B$3:$B$60,'F3D 1991'!$A$3:$A$60,"-")</f>
        <v>-</v>
      </c>
      <c r="X215" s="49" t="str">
        <f>_xlfn.XLOOKUP(B215,'F3D 1989'!$B$3:$B$60,'F3D 1989'!$A$3:$A$60,"-")</f>
        <v>-</v>
      </c>
      <c r="Y215" s="49" t="str">
        <f>_xlfn.XLOOKUP(B215,'F3D 1987'!$B$3:$B$60,'F3D 1987'!$A$3:$A$60,"-")</f>
        <v>-</v>
      </c>
      <c r="Z215" s="50" t="str">
        <f>_xlfn.XLOOKUP(B215,'F3D 1985'!$B$3:$B$60,'F3D 1985'!$A$3:$A$60,"-")</f>
        <v>-</v>
      </c>
    </row>
    <row r="216" spans="1:26" x14ac:dyDescent="0.3">
      <c r="A216" s="40">
        <f>A215+1</f>
        <v>214</v>
      </c>
      <c r="B216" s="41" t="s">
        <v>308</v>
      </c>
      <c r="C216" s="42" t="s">
        <v>221</v>
      </c>
      <c r="D216" s="85">
        <f>MIN(_xlfn.XLOOKUP(B216,'F3D 2025'!B:B,'F3D 2025'!E:E,200),_xlfn.XLOOKUP(B216,'F3D 2023'!B:B,'F3D 2023'!E:E,200),_xlfn.XLOOKUP(B216,'F3D 2022'!B:B,'F3D 2022'!E:E,200),_xlfn.XLOOKUP(B216,'F3D 2019'!B:B,'F3D 2019'!E:E,200),_xlfn.XLOOKUP(B216,'F3D 2017'!B:B,'F3D 2017'!E:E,200),_xlfn.XLOOKUP(B216,'F3D 2015'!B:B,'F3D 2015'!E:E,200),_xlfn.XLOOKUP(B216,'F3D 2013'!B:B,'F3D 2013'!E:E,200),_xlfn.XLOOKUP(B216,'F3D 2011'!B:B,'F3D 2011'!E:E,200),_xlfn.XLOOKUP(B216,'F3D 2009'!B:B,'F3D 2009'!E:E,200),_xlfn.XLOOKUP(B216,'F3D 2007'!B:B,'F3D 2007'!E:E,200),_xlfn.XLOOKUP(B216,'F3D 2005'!B:B,'F3D 2005'!E:E,200),_xlfn.XLOOKUP(B216,'F3D 2003'!B:B,'F3D 2003'!E:E,200),_xlfn.XLOOKUP(B216,'F3D 2001'!B:B,'F3D 2001'!E:E,200),_xlfn.XLOOKUP(B216,'F3D 1999'!B:B,'F3D 1999'!E:E,200),_xlfn.XLOOKUP(B216,'F3D 1997'!B:B,'F3D 1997'!E:E,200),_xlfn.XLOOKUP(B216,'F3D 1995'!B:B,'F3D 1995'!E:E,200),_xlfn.XLOOKUP(B216,'F3D 1993'!B:B,'F3D 1993'!E:E,200),_xlfn.XLOOKUP(B216,'F3D 1991'!B:B,'F3D 1991'!E:E,200),_xlfn.XLOOKUP(B216,'F3D 1989'!B:B,'F3D 1989'!E:E,200),_xlfn.XLOOKUP(B216,'F3D 1987'!B:B,'F3D 1987'!E:E,200),_xlfn.XLOOKUP(B216,'F3D 1985'!B:B,'F3D 1985'!E:E,200))</f>
        <v>73.25</v>
      </c>
      <c r="E216" s="82">
        <f>_xlfn.XLOOKUP(F216,AB:AB,AC:AC,0)+_xlfn.XLOOKUP(G216,AB:AB,AC:AC,0)+_xlfn.XLOOKUP(H216,AB:AB,AC:AC,0)+_xlfn.XLOOKUP(I216,AB:AB,AC:AC,0)+_xlfn.XLOOKUP(J216,AB:AB,AC:AC,0)+_xlfn.XLOOKUP(K216,AB:AB,AC:AC,0)+_xlfn.XLOOKUP(L216,AB:AB,AC:AC,0)+_xlfn.XLOOKUP(M216,AB:AB,AC:AC,0)+_xlfn.XLOOKUP(N216,AB:AB,AC:AC,0)+_xlfn.XLOOKUP(O216,AB:AB,AC:AC,0)+_xlfn.XLOOKUP(P216,AB:AB,AC:AC,0)+_xlfn.XLOOKUP(Q216,AB:AB,AC:AC,0)+_xlfn.XLOOKUP(R216,AB:AB,AC:AC,0)+_xlfn.XLOOKUP(S216,AB:AB,AC:AC,0)+_xlfn.XLOOKUP(T216,AB:AB,AC:AC,0)+_xlfn.XLOOKUP(U216,AB:AB,AC:AC,0)+_xlfn.XLOOKUP(V216,AB:AB,AC:AC,0)+_xlfn.XLOOKUP(W216,AB:AB,AC:AC,0)+_xlfn.XLOOKUP(X216,AB:AB,AC:AC,0)+_xlfn.XLOOKUP(Y216,AB:AB,AC:AC,0)+_xlfn.XLOOKUP(Z216,AB:AB,AC:AC,0)</f>
        <v>3.307054918925421</v>
      </c>
      <c r="F216" s="46" t="str">
        <f>_xlfn.XLOOKUP(B216,'F3D 2025'!$B$3:$B$60,'F3D 2025'!$A$3:$A$60,"-")</f>
        <v>-</v>
      </c>
      <c r="G216" s="49" t="str">
        <f>_xlfn.XLOOKUP(B216,'F3D 2023'!$B$3:$B$60,'F3D 2023'!$A$3:$A$60,"-")</f>
        <v>-</v>
      </c>
      <c r="H216" s="49" t="str">
        <f>_xlfn.XLOOKUP(B216,'F3D 2022'!$B$3:$B$60,'F3D 2022'!$A$3:$A$60,"-")</f>
        <v>-</v>
      </c>
      <c r="I216" s="49" t="str">
        <f>_xlfn.XLOOKUP(B216,'F3D 2019'!$B$3:$B$60,'F3D 2019'!$A$3:$A$60,"-")</f>
        <v>-</v>
      </c>
      <c r="J216" s="49" t="str">
        <f>_xlfn.XLOOKUP(B216,'F3D 2017'!$B$3:$B$60,'F3D 2017'!$A$3:$A$60,"-")</f>
        <v>-</v>
      </c>
      <c r="K216" s="49" t="str">
        <f>_xlfn.XLOOKUP(B216,'F3D 2015'!$B$3:$B$60,'F3D 2015'!$A$3:$A$60,"-")</f>
        <v>-</v>
      </c>
      <c r="L216" s="49" t="str">
        <f>_xlfn.XLOOKUP(B216,'F3D 2013'!$B$3:$B$60,'F3D 2013'!$A$3:$A$60,"-")</f>
        <v>-</v>
      </c>
      <c r="M216" s="49" t="str">
        <f>_xlfn.XLOOKUP(B216,'F3D 2011'!$B$3:$B$60,'F3D 2011'!$A$3:$A$60,"-")</f>
        <v>-</v>
      </c>
      <c r="N216" s="49" t="str">
        <f>_xlfn.XLOOKUP(B216,'F3D 2009'!$B$3:$B$60,'F3D 2009'!$A$3:$A$60,"-")</f>
        <v>-</v>
      </c>
      <c r="O216" s="49" t="str">
        <f>_xlfn.XLOOKUP(B216,'F3D 2007'!$B$3:$B$60,'F3D 2007'!$A$3:$A$60,"-")</f>
        <v>-</v>
      </c>
      <c r="P216" s="49" t="str">
        <f>_xlfn.XLOOKUP(B216,'F3D 2005'!$B$3:$B$60,'F3D 2005'!$A$3:$A$60,"-")</f>
        <v>-</v>
      </c>
      <c r="Q216" s="49" t="str">
        <f>_xlfn.XLOOKUP(B216,'F3D 2003'!$B$3:$B$60,'F3D 2003'!$A$3:$A$60,"-")</f>
        <v>-</v>
      </c>
      <c r="R216" s="49">
        <f>_xlfn.XLOOKUP(B216,'F3D 2001'!$B$3:$B$60,'F3D 2001'!$A$3:$A$60,"-")</f>
        <v>33</v>
      </c>
      <c r="S216" s="49" t="str">
        <f>_xlfn.XLOOKUP(B216,'F3D 1999'!$B$3:$B$60,'F3D 1999'!$A$3:$A$60,"-")</f>
        <v>-</v>
      </c>
      <c r="T216" s="49">
        <f>_xlfn.XLOOKUP(B216,'F3D 1997'!$B$3:$B$56,'F3D 1997'!$A$3:$A$56,"-")</f>
        <v>42</v>
      </c>
      <c r="U216" s="49" t="str">
        <f>_xlfn.XLOOKUP(B216,'F3D 1995'!$B$3:$B$60,'F3D 1995'!$A$3:$A$60,"-")</f>
        <v>-</v>
      </c>
      <c r="V216" s="49" t="str">
        <f>_xlfn.XLOOKUP(B216,'F3D 1993'!$B$3:$B$60,'F3D 1993'!$A$3:$A$60,"-")</f>
        <v>-</v>
      </c>
      <c r="W216" s="49" t="str">
        <f>_xlfn.XLOOKUP(B216,'F3D 1991'!$B$3:$B$60,'F3D 1991'!$A$3:$A$60,"-")</f>
        <v>-</v>
      </c>
      <c r="X216" s="49" t="str">
        <f>_xlfn.XLOOKUP(B216,'F3D 1989'!$B$3:$B$60,'F3D 1989'!$A$3:$A$60,"-")</f>
        <v>-</v>
      </c>
      <c r="Y216" s="49" t="str">
        <f>_xlfn.XLOOKUP(B216,'F3D 1987'!$B$3:$B$60,'F3D 1987'!$A$3:$A$60,"-")</f>
        <v>-</v>
      </c>
      <c r="Z216" s="50" t="str">
        <f>_xlfn.XLOOKUP(B216,'F3D 1985'!$B$3:$B$60,'F3D 1985'!$A$3:$A$60,"-")</f>
        <v>-</v>
      </c>
    </row>
    <row r="217" spans="1:26" x14ac:dyDescent="0.3">
      <c r="A217" s="40">
        <f>A216+1</f>
        <v>215</v>
      </c>
      <c r="B217" s="41" t="s">
        <v>244</v>
      </c>
      <c r="C217" s="42" t="s">
        <v>33</v>
      </c>
      <c r="D217" s="85">
        <f>MIN(_xlfn.XLOOKUP(B217,'F3D 2025'!B:B,'F3D 2025'!E:E,200),_xlfn.XLOOKUP(B217,'F3D 2023'!B:B,'F3D 2023'!E:E,200),_xlfn.XLOOKUP(B217,'F3D 2022'!B:B,'F3D 2022'!E:E,200),_xlfn.XLOOKUP(B217,'F3D 2019'!B:B,'F3D 2019'!E:E,200),_xlfn.XLOOKUP(B217,'F3D 2017'!B:B,'F3D 2017'!E:E,200),_xlfn.XLOOKUP(B217,'F3D 2015'!B:B,'F3D 2015'!E:E,200),_xlfn.XLOOKUP(B217,'F3D 2013'!B:B,'F3D 2013'!E:E,200),_xlfn.XLOOKUP(B217,'F3D 2011'!B:B,'F3D 2011'!E:E,200),_xlfn.XLOOKUP(B217,'F3D 2009'!B:B,'F3D 2009'!E:E,200),_xlfn.XLOOKUP(B217,'F3D 2007'!B:B,'F3D 2007'!E:E,200),_xlfn.XLOOKUP(B217,'F3D 2005'!B:B,'F3D 2005'!E:E,200),_xlfn.XLOOKUP(B217,'F3D 2003'!B:B,'F3D 2003'!E:E,200),_xlfn.XLOOKUP(B217,'F3D 2001'!B:B,'F3D 2001'!E:E,200),_xlfn.XLOOKUP(B217,'F3D 1999'!B:B,'F3D 1999'!E:E,200),_xlfn.XLOOKUP(B217,'F3D 1997'!B:B,'F3D 1997'!E:E,200),_xlfn.XLOOKUP(B217,'F3D 1995'!B:B,'F3D 1995'!E:E,200),_xlfn.XLOOKUP(B217,'F3D 1993'!B:B,'F3D 1993'!E:E,200),_xlfn.XLOOKUP(B217,'F3D 1991'!B:B,'F3D 1991'!E:E,200),_xlfn.XLOOKUP(B217,'F3D 1989'!B:B,'F3D 1989'!E:E,200),_xlfn.XLOOKUP(B217,'F3D 1987'!B:B,'F3D 1987'!E:E,200),_xlfn.XLOOKUP(B217,'F3D 1985'!B:B,'F3D 1985'!E:E,200))</f>
        <v>67</v>
      </c>
      <c r="E217" s="82">
        <f>_xlfn.XLOOKUP(F217,AB:AB,AC:AC,0)+_xlfn.XLOOKUP(G217,AB:AB,AC:AC,0)+_xlfn.XLOOKUP(H217,AB:AB,AC:AC,0)+_xlfn.XLOOKUP(I217,AB:AB,AC:AC,0)+_xlfn.XLOOKUP(J217,AB:AB,AC:AC,0)+_xlfn.XLOOKUP(K217,AB:AB,AC:AC,0)+_xlfn.XLOOKUP(L217,AB:AB,AC:AC,0)+_xlfn.XLOOKUP(M217,AB:AB,AC:AC,0)+_xlfn.XLOOKUP(N217,AB:AB,AC:AC,0)+_xlfn.XLOOKUP(O217,AB:AB,AC:AC,0)+_xlfn.XLOOKUP(P217,AB:AB,AC:AC,0)+_xlfn.XLOOKUP(Q217,AB:AB,AC:AC,0)+_xlfn.XLOOKUP(R217,AB:AB,AC:AC,0)+_xlfn.XLOOKUP(S217,AB:AB,AC:AC,0)+_xlfn.XLOOKUP(T217,AB:AB,AC:AC,0)+_xlfn.XLOOKUP(U217,AB:AB,AC:AC,0)+_xlfn.XLOOKUP(V217,AB:AB,AC:AC,0)+_xlfn.XLOOKUP(W217,AB:AB,AC:AC,0)+_xlfn.XLOOKUP(X217,AB:AB,AC:AC,0)+_xlfn.XLOOKUP(Y217,AB:AB,AC:AC,0)+_xlfn.XLOOKUP(Z217,AB:AB,AC:AC,0)</f>
        <v>3.1565135139526586</v>
      </c>
      <c r="F217" s="46">
        <f>_xlfn.XLOOKUP(B217,'F3D 2025'!$B$3:$B$60,'F3D 2025'!$A$3:$A$60,"-")</f>
        <v>37</v>
      </c>
      <c r="G217" s="49" t="str">
        <f>_xlfn.XLOOKUP(B217,'F3D 2023'!$B$3:$B$60,'F3D 2023'!$A$3:$A$60,"-")</f>
        <v>-</v>
      </c>
      <c r="H217" s="49" t="str">
        <f>_xlfn.XLOOKUP(B217,'F3D 2022'!$B$3:$B$60,'F3D 2022'!$A$3:$A$60,"-")</f>
        <v>-</v>
      </c>
      <c r="I217" s="49" t="str">
        <f>_xlfn.XLOOKUP(B217,'F3D 2019'!$B$3:$B$60,'F3D 2019'!$A$3:$A$60,"-")</f>
        <v>-</v>
      </c>
      <c r="J217" s="49" t="str">
        <f>_xlfn.XLOOKUP(B217,'F3D 2017'!$B$3:$B$60,'F3D 2017'!$A$3:$A$60,"-")</f>
        <v>-</v>
      </c>
      <c r="K217" s="49" t="str">
        <f>_xlfn.XLOOKUP(B217,'F3D 2015'!$B$3:$B$60,'F3D 2015'!$A$3:$A$60,"-")</f>
        <v>-</v>
      </c>
      <c r="L217" s="49" t="str">
        <f>_xlfn.XLOOKUP(B217,'F3D 2013'!$B$3:$B$60,'F3D 2013'!$A$3:$A$60,"-")</f>
        <v>-</v>
      </c>
      <c r="M217" s="49" t="str">
        <f>_xlfn.XLOOKUP(B217,'F3D 2011'!$B$3:$B$60,'F3D 2011'!$A$3:$A$60,"-")</f>
        <v>-</v>
      </c>
      <c r="N217" s="49" t="str">
        <f>_xlfn.XLOOKUP(B217,'F3D 2009'!$B$3:$B$60,'F3D 2009'!$A$3:$A$60,"-")</f>
        <v>-</v>
      </c>
      <c r="O217" s="49" t="str">
        <f>_xlfn.XLOOKUP(B217,'F3D 2007'!$B$3:$B$60,'F3D 2007'!$A$3:$A$60,"-")</f>
        <v>-</v>
      </c>
      <c r="P217" s="49" t="str">
        <f>_xlfn.XLOOKUP(B217,'F3D 2005'!$B$3:$B$60,'F3D 2005'!$A$3:$A$60,"-")</f>
        <v>-</v>
      </c>
      <c r="Q217" s="49">
        <f>_xlfn.XLOOKUP(B217,'F3D 2003'!$B$3:$B$60,'F3D 2003'!$A$3:$A$60,"-")</f>
        <v>37</v>
      </c>
      <c r="R217" s="49" t="str">
        <f>_xlfn.XLOOKUP(B217,'F3D 2001'!$B$3:$B$60,'F3D 2001'!$A$3:$A$60,"-")</f>
        <v>-</v>
      </c>
      <c r="S217" s="49" t="str">
        <f>_xlfn.XLOOKUP(B217,'F3D 1999'!$B$3:$B$60,'F3D 1999'!$A$3:$A$60,"-")</f>
        <v>-</v>
      </c>
      <c r="T217" s="49" t="str">
        <f>_xlfn.XLOOKUP(B217,'F3D 1997'!$B$3:$B$56,'F3D 1997'!$A$3:$A$56,"-")</f>
        <v>-</v>
      </c>
      <c r="U217" s="49" t="str">
        <f>_xlfn.XLOOKUP(B217,'F3D 1995'!$B$3:$B$60,'F3D 1995'!$A$3:$A$60,"-")</f>
        <v>-</v>
      </c>
      <c r="V217" s="49" t="str">
        <f>_xlfn.XLOOKUP(B217,'F3D 1993'!$B$3:$B$60,'F3D 1993'!$A$3:$A$60,"-")</f>
        <v>-</v>
      </c>
      <c r="W217" s="49" t="str">
        <f>_xlfn.XLOOKUP(B217,'F3D 1991'!$B$3:$B$60,'F3D 1991'!$A$3:$A$60,"-")</f>
        <v>-</v>
      </c>
      <c r="X217" s="49" t="str">
        <f>_xlfn.XLOOKUP(B217,'F3D 1989'!$B$3:$B$60,'F3D 1989'!$A$3:$A$60,"-")</f>
        <v>-</v>
      </c>
      <c r="Y217" s="49" t="str">
        <f>_xlfn.XLOOKUP(B217,'F3D 1987'!$B$3:$B$60,'F3D 1987'!$A$3:$A$60,"-")</f>
        <v>-</v>
      </c>
      <c r="Z217" s="50" t="str">
        <f>_xlfn.XLOOKUP(B217,'F3D 1985'!$B$3:$B$60,'F3D 1985'!$A$3:$A$60,"-")</f>
        <v>-</v>
      </c>
    </row>
    <row r="218" spans="1:26" x14ac:dyDescent="0.3">
      <c r="A218" s="40">
        <f>A217+1</f>
        <v>216</v>
      </c>
      <c r="B218" s="41" t="s">
        <v>131</v>
      </c>
      <c r="C218" s="42" t="s">
        <v>86</v>
      </c>
      <c r="D218" s="85">
        <f>MIN(_xlfn.XLOOKUP(B218,'F3D 2025'!B:B,'F3D 2025'!E:E,200),_xlfn.XLOOKUP(B218,'F3D 2023'!B:B,'F3D 2023'!E:E,200),_xlfn.XLOOKUP(B218,'F3D 2022'!B:B,'F3D 2022'!E:E,200),_xlfn.XLOOKUP(B218,'F3D 2019'!B:B,'F3D 2019'!E:E,200),_xlfn.XLOOKUP(B218,'F3D 2017'!B:B,'F3D 2017'!E:E,200),_xlfn.XLOOKUP(B218,'F3D 2015'!B:B,'F3D 2015'!E:E,200),_xlfn.XLOOKUP(B218,'F3D 2013'!B:B,'F3D 2013'!E:E,200),_xlfn.XLOOKUP(B218,'F3D 2011'!B:B,'F3D 2011'!E:E,200),_xlfn.XLOOKUP(B218,'F3D 2009'!B:B,'F3D 2009'!E:E,200),_xlfn.XLOOKUP(B218,'F3D 2007'!B:B,'F3D 2007'!E:E,200),_xlfn.XLOOKUP(B218,'F3D 2005'!B:B,'F3D 2005'!E:E,200),_xlfn.XLOOKUP(B218,'F3D 2003'!B:B,'F3D 2003'!E:E,200),_xlfn.XLOOKUP(B218,'F3D 2001'!B:B,'F3D 2001'!E:E,200),_xlfn.XLOOKUP(B218,'F3D 1999'!B:B,'F3D 1999'!E:E,200),_xlfn.XLOOKUP(B218,'F3D 1997'!B:B,'F3D 1997'!E:E,200),_xlfn.XLOOKUP(B218,'F3D 1995'!B:B,'F3D 1995'!E:E,200),_xlfn.XLOOKUP(B218,'F3D 1993'!B:B,'F3D 1993'!E:E,200),_xlfn.XLOOKUP(B218,'F3D 1991'!B:B,'F3D 1991'!E:E,200),_xlfn.XLOOKUP(B218,'F3D 1989'!B:B,'F3D 1989'!E:E,200),_xlfn.XLOOKUP(B218,'F3D 1987'!B:B,'F3D 1987'!E:E,200),_xlfn.XLOOKUP(B218,'F3D 1985'!B:B,'F3D 1985'!E:E,200))</f>
        <v>60.91</v>
      </c>
      <c r="E218" s="82">
        <f>_xlfn.XLOOKUP(F218,AB:AB,AC:AC,0)+_xlfn.XLOOKUP(G218,AB:AB,AC:AC,0)+_xlfn.XLOOKUP(H218,AB:AB,AC:AC,0)+_xlfn.XLOOKUP(I218,AB:AB,AC:AC,0)+_xlfn.XLOOKUP(J218,AB:AB,AC:AC,0)+_xlfn.XLOOKUP(K218,AB:AB,AC:AC,0)+_xlfn.XLOOKUP(L218,AB:AB,AC:AC,0)+_xlfn.XLOOKUP(M218,AB:AB,AC:AC,0)+_xlfn.XLOOKUP(N218,AB:AB,AC:AC,0)+_xlfn.XLOOKUP(O218,AB:AB,AC:AC,0)+_xlfn.XLOOKUP(P218,AB:AB,AC:AC,0)+_xlfn.XLOOKUP(Q218,AB:AB,AC:AC,0)+_xlfn.XLOOKUP(R218,AB:AB,AC:AC,0)+_xlfn.XLOOKUP(S218,AB:AB,AC:AC,0)+_xlfn.XLOOKUP(T218,AB:AB,AC:AC,0)+_xlfn.XLOOKUP(U218,AB:AB,AC:AC,0)+_xlfn.XLOOKUP(V218,AB:AB,AC:AC,0)+_xlfn.XLOOKUP(W218,AB:AB,AC:AC,0)+_xlfn.XLOOKUP(X218,AB:AB,AC:AC,0)+_xlfn.XLOOKUP(Y218,AB:AB,AC:AC,0)+_xlfn.XLOOKUP(Z218,AB:AB,AC:AC,0)</f>
        <v>3.0916997082371447</v>
      </c>
      <c r="F218" s="46" t="str">
        <f>_xlfn.XLOOKUP(B218,'F3D 2025'!$B$3:$B$60,'F3D 2025'!$A$3:$A$60,"-")</f>
        <v>-</v>
      </c>
      <c r="G218" s="49" t="str">
        <f>_xlfn.XLOOKUP(B218,'F3D 2023'!$B$3:$B$60,'F3D 2023'!$A$3:$A$60,"-")</f>
        <v>-</v>
      </c>
      <c r="H218" s="49">
        <f>_xlfn.XLOOKUP(B218,'F3D 2022'!$B$3:$B$60,'F3D 2022'!$A$3:$A$60,"-")</f>
        <v>28</v>
      </c>
      <c r="I218" s="49" t="str">
        <f>_xlfn.XLOOKUP(B218,'F3D 2019'!$B$3:$B$60,'F3D 2019'!$A$3:$A$60,"-")</f>
        <v>-</v>
      </c>
      <c r="J218" s="49" t="str">
        <f>_xlfn.XLOOKUP(B218,'F3D 2017'!$B$3:$B$60,'F3D 2017'!$A$3:$A$60,"-")</f>
        <v>-</v>
      </c>
      <c r="K218" s="49" t="str">
        <f>_xlfn.XLOOKUP(B218,'F3D 2015'!$B$3:$B$60,'F3D 2015'!$A$3:$A$60,"-")</f>
        <v>-</v>
      </c>
      <c r="L218" s="49" t="str">
        <f>_xlfn.XLOOKUP(B218,'F3D 2013'!$B$3:$B$60,'F3D 2013'!$A$3:$A$60,"-")</f>
        <v>-</v>
      </c>
      <c r="M218" s="49" t="str">
        <f>_xlfn.XLOOKUP(B218,'F3D 2011'!$B$3:$B$60,'F3D 2011'!$A$3:$A$60,"-")</f>
        <v>-</v>
      </c>
      <c r="N218" s="49" t="str">
        <f>_xlfn.XLOOKUP(B218,'F3D 2009'!$B$3:$B$60,'F3D 2009'!$A$3:$A$60,"-")</f>
        <v>-</v>
      </c>
      <c r="O218" s="49" t="str">
        <f>_xlfn.XLOOKUP(B218,'F3D 2007'!$B$3:$B$60,'F3D 2007'!$A$3:$A$60,"-")</f>
        <v>-</v>
      </c>
      <c r="P218" s="49" t="str">
        <f>_xlfn.XLOOKUP(B218,'F3D 2005'!$B$3:$B$60,'F3D 2005'!$A$3:$A$60,"-")</f>
        <v>-</v>
      </c>
      <c r="Q218" s="49" t="str">
        <f>_xlfn.XLOOKUP(B218,'F3D 2003'!$B$3:$B$60,'F3D 2003'!$A$3:$A$60,"-")</f>
        <v>-</v>
      </c>
      <c r="R218" s="49" t="str">
        <f>_xlfn.XLOOKUP(B218,'F3D 2001'!$B$3:$B$60,'F3D 2001'!$A$3:$A$60,"-")</f>
        <v>-</v>
      </c>
      <c r="S218" s="49" t="str">
        <f>_xlfn.XLOOKUP(B218,'F3D 1999'!$B$3:$B$60,'F3D 1999'!$A$3:$A$60,"-")</f>
        <v>-</v>
      </c>
      <c r="T218" s="49" t="str">
        <f>_xlfn.XLOOKUP(B218,'F3D 1997'!$B$3:$B$56,'F3D 1997'!$A$3:$A$56,"-")</f>
        <v>-</v>
      </c>
      <c r="U218" s="49" t="str">
        <f>_xlfn.XLOOKUP(B218,'F3D 1995'!$B$3:$B$60,'F3D 1995'!$A$3:$A$60,"-")</f>
        <v>-</v>
      </c>
      <c r="V218" s="49" t="str">
        <f>_xlfn.XLOOKUP(B218,'F3D 1993'!$B$3:$B$60,'F3D 1993'!$A$3:$A$60,"-")</f>
        <v>-</v>
      </c>
      <c r="W218" s="49" t="str">
        <f>_xlfn.XLOOKUP(B218,'F3D 1991'!$B$3:$B$60,'F3D 1991'!$A$3:$A$60,"-")</f>
        <v>-</v>
      </c>
      <c r="X218" s="49" t="str">
        <f>_xlfn.XLOOKUP(B218,'F3D 1989'!$B$3:$B$60,'F3D 1989'!$A$3:$A$60,"-")</f>
        <v>-</v>
      </c>
      <c r="Y218" s="49" t="str">
        <f>_xlfn.XLOOKUP(B218,'F3D 1987'!$B$3:$B$60,'F3D 1987'!$A$3:$A$60,"-")</f>
        <v>-</v>
      </c>
      <c r="Z218" s="50" t="str">
        <f>_xlfn.XLOOKUP(B218,'F3D 1985'!$B$3:$B$60,'F3D 1985'!$A$3:$A$60,"-")</f>
        <v>-</v>
      </c>
    </row>
    <row r="219" spans="1:26" x14ac:dyDescent="0.3">
      <c r="A219" s="40">
        <f>A218+1</f>
        <v>217</v>
      </c>
      <c r="B219" s="41" t="s">
        <v>314</v>
      </c>
      <c r="C219" s="42" t="s">
        <v>33</v>
      </c>
      <c r="D219" s="85">
        <f>MIN(_xlfn.XLOOKUP(B219,'F3D 2025'!B:B,'F3D 2025'!E:E,200),_xlfn.XLOOKUP(B219,'F3D 2023'!B:B,'F3D 2023'!E:E,200),_xlfn.XLOOKUP(B219,'F3D 2022'!B:B,'F3D 2022'!E:E,200),_xlfn.XLOOKUP(B219,'F3D 2019'!B:B,'F3D 2019'!E:E,200),_xlfn.XLOOKUP(B219,'F3D 2017'!B:B,'F3D 2017'!E:E,200),_xlfn.XLOOKUP(B219,'F3D 2015'!B:B,'F3D 2015'!E:E,200),_xlfn.XLOOKUP(B219,'F3D 2013'!B:B,'F3D 2013'!E:E,200),_xlfn.XLOOKUP(B219,'F3D 2011'!B:B,'F3D 2011'!E:E,200),_xlfn.XLOOKUP(B219,'F3D 2009'!B:B,'F3D 2009'!E:E,200),_xlfn.XLOOKUP(B219,'F3D 2007'!B:B,'F3D 2007'!E:E,200),_xlfn.XLOOKUP(B219,'F3D 2005'!B:B,'F3D 2005'!E:E,200),_xlfn.XLOOKUP(B219,'F3D 2003'!B:B,'F3D 2003'!E:E,200),_xlfn.XLOOKUP(B219,'F3D 2001'!B:B,'F3D 2001'!E:E,200),_xlfn.XLOOKUP(B219,'F3D 1999'!B:B,'F3D 1999'!E:E,200),_xlfn.XLOOKUP(B219,'F3D 1997'!B:B,'F3D 1997'!E:E,200),_xlfn.XLOOKUP(B219,'F3D 1995'!B:B,'F3D 1995'!E:E,200),_xlfn.XLOOKUP(B219,'F3D 1993'!B:B,'F3D 1993'!E:E,200),_xlfn.XLOOKUP(B219,'F3D 1991'!B:B,'F3D 1991'!E:E,200),_xlfn.XLOOKUP(B219,'F3D 1989'!B:B,'F3D 1989'!E:E,200),_xlfn.XLOOKUP(B219,'F3D 1987'!B:B,'F3D 1987'!E:E,200),_xlfn.XLOOKUP(B219,'F3D 1985'!B:B,'F3D 1985'!E:E,200))</f>
        <v>78.98</v>
      </c>
      <c r="E219" s="82">
        <f>_xlfn.XLOOKUP(F219,AB:AB,AC:AC,0)+_xlfn.XLOOKUP(G219,AB:AB,AC:AC,0)+_xlfn.XLOOKUP(H219,AB:AB,AC:AC,0)+_xlfn.XLOOKUP(I219,AB:AB,AC:AC,0)+_xlfn.XLOOKUP(J219,AB:AB,AC:AC,0)+_xlfn.XLOOKUP(K219,AB:AB,AC:AC,0)+_xlfn.XLOOKUP(L219,AB:AB,AC:AC,0)+_xlfn.XLOOKUP(M219,AB:AB,AC:AC,0)+_xlfn.XLOOKUP(N219,AB:AB,AC:AC,0)+_xlfn.XLOOKUP(O219,AB:AB,AC:AC,0)+_xlfn.XLOOKUP(P219,AB:AB,AC:AC,0)+_xlfn.XLOOKUP(Q219,AB:AB,AC:AC,0)+_xlfn.XLOOKUP(R219,AB:AB,AC:AC,0)+_xlfn.XLOOKUP(S219,AB:AB,AC:AC,0)+_xlfn.XLOOKUP(T219,AB:AB,AC:AC,0)+_xlfn.XLOOKUP(U219,AB:AB,AC:AC,0)+_xlfn.XLOOKUP(V219,AB:AB,AC:AC,0)+_xlfn.XLOOKUP(W219,AB:AB,AC:AC,0)+_xlfn.XLOOKUP(X219,AB:AB,AC:AC,0)+_xlfn.XLOOKUP(Y219,AB:AB,AC:AC,0)+_xlfn.XLOOKUP(Z219,AB:AB,AC:AC,0)</f>
        <v>3.0916997082371447</v>
      </c>
      <c r="F219" s="46" t="str">
        <f>_xlfn.XLOOKUP(B219,'F3D 2025'!$B$3:$B$60,'F3D 2025'!$A$3:$A$60,"-")</f>
        <v>-</v>
      </c>
      <c r="G219" s="49" t="str">
        <f>_xlfn.XLOOKUP(B219,'F3D 2023'!$B$3:$B$60,'F3D 2023'!$A$3:$A$60,"-")</f>
        <v>-</v>
      </c>
      <c r="H219" s="49" t="str">
        <f>_xlfn.XLOOKUP(B219,'F3D 2022'!$B$3:$B$60,'F3D 2022'!$A$3:$A$60,"-")</f>
        <v>-</v>
      </c>
      <c r="I219" s="49" t="str">
        <f>_xlfn.XLOOKUP(B219,'F3D 2019'!$B$3:$B$60,'F3D 2019'!$A$3:$A$60,"-")</f>
        <v>-</v>
      </c>
      <c r="J219" s="49" t="str">
        <f>_xlfn.XLOOKUP(B219,'F3D 2017'!$B$3:$B$60,'F3D 2017'!$A$3:$A$60,"-")</f>
        <v>-</v>
      </c>
      <c r="K219" s="49" t="str">
        <f>_xlfn.XLOOKUP(B219,'F3D 2015'!$B$3:$B$60,'F3D 2015'!$A$3:$A$60,"-")</f>
        <v>-</v>
      </c>
      <c r="L219" s="49" t="str">
        <f>_xlfn.XLOOKUP(B219,'F3D 2013'!$B$3:$B$60,'F3D 2013'!$A$3:$A$60,"-")</f>
        <v>-</v>
      </c>
      <c r="M219" s="49" t="str">
        <f>_xlfn.XLOOKUP(B219,'F3D 2011'!$B$3:$B$60,'F3D 2011'!$A$3:$A$60,"-")</f>
        <v>-</v>
      </c>
      <c r="N219" s="49" t="str">
        <f>_xlfn.XLOOKUP(B219,'F3D 2009'!$B$3:$B$60,'F3D 2009'!$A$3:$A$60,"-")</f>
        <v>-</v>
      </c>
      <c r="O219" s="49" t="str">
        <f>_xlfn.XLOOKUP(B219,'F3D 2007'!$B$3:$B$60,'F3D 2007'!$A$3:$A$60,"-")</f>
        <v>-</v>
      </c>
      <c r="P219" s="49" t="str">
        <f>_xlfn.XLOOKUP(B219,'F3D 2005'!$B$3:$B$60,'F3D 2005'!$A$3:$A$60,"-")</f>
        <v>-</v>
      </c>
      <c r="Q219" s="49" t="str">
        <f>_xlfn.XLOOKUP(B219,'F3D 2003'!$B$3:$B$60,'F3D 2003'!$A$3:$A$60,"-")</f>
        <v>-</v>
      </c>
      <c r="R219" s="49" t="str">
        <f>_xlfn.XLOOKUP(B219,'F3D 2001'!$B$3:$B$60,'F3D 2001'!$A$3:$A$60,"-")</f>
        <v>-</v>
      </c>
      <c r="S219" s="49" t="str">
        <f>_xlfn.XLOOKUP(B219,'F3D 1999'!$B$3:$B$60,'F3D 1999'!$A$3:$A$60,"-")</f>
        <v>-</v>
      </c>
      <c r="T219" s="49">
        <f>_xlfn.XLOOKUP(B219,'F3D 1997'!$B$3:$B$56,'F3D 1997'!$A$3:$A$56,"-")</f>
        <v>28</v>
      </c>
      <c r="U219" s="49" t="str">
        <f>_xlfn.XLOOKUP(B219,'F3D 1995'!$B$3:$B$60,'F3D 1995'!$A$3:$A$60,"-")</f>
        <v>-</v>
      </c>
      <c r="V219" s="49" t="str">
        <f>_xlfn.XLOOKUP(B219,'F3D 1993'!$B$3:$B$60,'F3D 1993'!$A$3:$A$60,"-")</f>
        <v>-</v>
      </c>
      <c r="W219" s="49" t="str">
        <f>_xlfn.XLOOKUP(B219,'F3D 1991'!$B$3:$B$60,'F3D 1991'!$A$3:$A$60,"-")</f>
        <v>-</v>
      </c>
      <c r="X219" s="49" t="str">
        <f>_xlfn.XLOOKUP(B219,'F3D 1989'!$B$3:$B$60,'F3D 1989'!$A$3:$A$60,"-")</f>
        <v>-</v>
      </c>
      <c r="Y219" s="49" t="str">
        <f>_xlfn.XLOOKUP(B219,'F3D 1987'!$B$3:$B$60,'F3D 1987'!$A$3:$A$60,"-")</f>
        <v>-</v>
      </c>
      <c r="Z219" s="50" t="str">
        <f>_xlfn.XLOOKUP(B219,'F3D 1985'!$B$3:$B$60,'F3D 1985'!$A$3:$A$60,"-")</f>
        <v>-</v>
      </c>
    </row>
    <row r="220" spans="1:26" x14ac:dyDescent="0.3">
      <c r="A220" s="40">
        <f>A219+1</f>
        <v>218</v>
      </c>
      <c r="B220" s="41" t="s">
        <v>259</v>
      </c>
      <c r="C220" s="42" t="s">
        <v>12</v>
      </c>
      <c r="D220" s="85">
        <f>MIN(_xlfn.XLOOKUP(B220,'F3D 2025'!B:B,'F3D 2025'!E:E,200),_xlfn.XLOOKUP(B220,'F3D 2023'!B:B,'F3D 2023'!E:E,200),_xlfn.XLOOKUP(B220,'F3D 2022'!B:B,'F3D 2022'!E:E,200),_xlfn.XLOOKUP(B220,'F3D 2019'!B:B,'F3D 2019'!E:E,200),_xlfn.XLOOKUP(B220,'F3D 2017'!B:B,'F3D 2017'!E:E,200),_xlfn.XLOOKUP(B220,'F3D 2015'!B:B,'F3D 2015'!E:E,200),_xlfn.XLOOKUP(B220,'F3D 2013'!B:B,'F3D 2013'!E:E,200),_xlfn.XLOOKUP(B220,'F3D 2011'!B:B,'F3D 2011'!E:E,200),_xlfn.XLOOKUP(B220,'F3D 2009'!B:B,'F3D 2009'!E:E,200),_xlfn.XLOOKUP(B220,'F3D 2007'!B:B,'F3D 2007'!E:E,200),_xlfn.XLOOKUP(B220,'F3D 2005'!B:B,'F3D 2005'!E:E,200),_xlfn.XLOOKUP(B220,'F3D 2003'!B:B,'F3D 2003'!E:E,200),_xlfn.XLOOKUP(B220,'F3D 2001'!B:B,'F3D 2001'!E:E,200),_xlfn.XLOOKUP(B220,'F3D 1999'!B:B,'F3D 1999'!E:E,200),_xlfn.XLOOKUP(B220,'F3D 1997'!B:B,'F3D 1997'!E:E,200),_xlfn.XLOOKUP(B220,'F3D 1995'!B:B,'F3D 1995'!E:E,200),_xlfn.XLOOKUP(B220,'F3D 1993'!B:B,'F3D 1993'!E:E,200),_xlfn.XLOOKUP(B220,'F3D 1991'!B:B,'F3D 1991'!E:E,200),_xlfn.XLOOKUP(B220,'F3D 1989'!B:B,'F3D 1989'!E:E,200),_xlfn.XLOOKUP(B220,'F3D 1987'!B:B,'F3D 1987'!E:E,200),_xlfn.XLOOKUP(B220,'F3D 1985'!B:B,'F3D 1985'!E:E,200))</f>
        <v>80.7</v>
      </c>
      <c r="E220" s="82">
        <f>_xlfn.XLOOKUP(F220,AB:AB,AC:AC,0)+_xlfn.XLOOKUP(G220,AB:AB,AC:AC,0)+_xlfn.XLOOKUP(H220,AB:AB,AC:AC,0)+_xlfn.XLOOKUP(I220,AB:AB,AC:AC,0)+_xlfn.XLOOKUP(J220,AB:AB,AC:AC,0)+_xlfn.XLOOKUP(K220,AB:AB,AC:AC,0)+_xlfn.XLOOKUP(L220,AB:AB,AC:AC,0)+_xlfn.XLOOKUP(M220,AB:AB,AC:AC,0)+_xlfn.XLOOKUP(N220,AB:AB,AC:AC,0)+_xlfn.XLOOKUP(O220,AB:AB,AC:AC,0)+_xlfn.XLOOKUP(P220,AB:AB,AC:AC,0)+_xlfn.XLOOKUP(Q220,AB:AB,AC:AC,0)+_xlfn.XLOOKUP(R220,AB:AB,AC:AC,0)+_xlfn.XLOOKUP(S220,AB:AB,AC:AC,0)+_xlfn.XLOOKUP(T220,AB:AB,AC:AC,0)+_xlfn.XLOOKUP(U220,AB:AB,AC:AC,0)+_xlfn.XLOOKUP(V220,AB:AB,AC:AC,0)+_xlfn.XLOOKUP(W220,AB:AB,AC:AC,0)+_xlfn.XLOOKUP(X220,AB:AB,AC:AC,0)+_xlfn.XLOOKUP(Y220,AB:AB,AC:AC,0)+_xlfn.XLOOKUP(Z220,AB:AB,AC:AC,0)</f>
        <v>3.0916997082371447</v>
      </c>
      <c r="F220" s="46" t="str">
        <f>_xlfn.XLOOKUP(B220,'F3D 2025'!$B$3:$B$60,'F3D 2025'!$A$3:$A$60,"-")</f>
        <v>-</v>
      </c>
      <c r="G220" s="49" t="str">
        <f>_xlfn.XLOOKUP(B220,'F3D 2023'!$B$3:$B$60,'F3D 2023'!$A$3:$A$60,"-")</f>
        <v>-</v>
      </c>
      <c r="H220" s="49" t="str">
        <f>_xlfn.XLOOKUP(B220,'F3D 2022'!$B$3:$B$60,'F3D 2022'!$A$3:$A$60,"-")</f>
        <v>-</v>
      </c>
      <c r="I220" s="49" t="str">
        <f>_xlfn.XLOOKUP(B220,'F3D 2019'!$B$3:$B$60,'F3D 2019'!$A$3:$A$60,"-")</f>
        <v>-</v>
      </c>
      <c r="J220" s="49" t="str">
        <f>_xlfn.XLOOKUP(B220,'F3D 2017'!$B$3:$B$60,'F3D 2017'!$A$3:$A$60,"-")</f>
        <v>-</v>
      </c>
      <c r="K220" s="49" t="str">
        <f>_xlfn.XLOOKUP(B220,'F3D 2015'!$B$3:$B$60,'F3D 2015'!$A$3:$A$60,"-")</f>
        <v>-</v>
      </c>
      <c r="L220" s="49" t="str">
        <f>_xlfn.XLOOKUP(B220,'F3D 2013'!$B$3:$B$60,'F3D 2013'!$A$3:$A$60,"-")</f>
        <v>-</v>
      </c>
      <c r="M220" s="49" t="str">
        <f>_xlfn.XLOOKUP(B220,'F3D 2011'!$B$3:$B$60,'F3D 2011'!$A$3:$A$60,"-")</f>
        <v>-</v>
      </c>
      <c r="N220" s="49" t="str">
        <f>_xlfn.XLOOKUP(B220,'F3D 2009'!$B$3:$B$60,'F3D 2009'!$A$3:$A$60,"-")</f>
        <v>-</v>
      </c>
      <c r="O220" s="49" t="str">
        <f>_xlfn.XLOOKUP(B220,'F3D 2007'!$B$3:$B$60,'F3D 2007'!$A$3:$A$60,"-")</f>
        <v>-</v>
      </c>
      <c r="P220" s="49" t="str">
        <f>_xlfn.XLOOKUP(B220,'F3D 2005'!$B$3:$B$60,'F3D 2005'!$A$3:$A$60,"-")</f>
        <v>-</v>
      </c>
      <c r="Q220" s="49" t="str">
        <f>_xlfn.XLOOKUP(B220,'F3D 2003'!$B$3:$B$60,'F3D 2003'!$A$3:$A$60,"-")</f>
        <v>-</v>
      </c>
      <c r="R220" s="49" t="str">
        <f>_xlfn.XLOOKUP(B220,'F3D 2001'!$B$3:$B$60,'F3D 2001'!$A$3:$A$60,"-")</f>
        <v>-</v>
      </c>
      <c r="S220" s="49" t="str">
        <f>_xlfn.XLOOKUP(B220,'F3D 1999'!$B$3:$B$60,'F3D 1999'!$A$3:$A$60,"-")</f>
        <v>-</v>
      </c>
      <c r="T220" s="49" t="str">
        <f>_xlfn.XLOOKUP(B220,'F3D 1997'!$B$3:$B$56,'F3D 1997'!$A$3:$A$56,"-")</f>
        <v>-</v>
      </c>
      <c r="U220" s="49" t="str">
        <f>_xlfn.XLOOKUP(B220,'F3D 1995'!$B$3:$B$60,'F3D 1995'!$A$3:$A$60,"-")</f>
        <v>-</v>
      </c>
      <c r="V220" s="49">
        <f>_xlfn.XLOOKUP(B220,'F3D 1993'!$B$3:$B$60,'F3D 1993'!$A$3:$A$60,"-")</f>
        <v>28</v>
      </c>
      <c r="W220" s="49" t="str">
        <f>_xlfn.XLOOKUP(B220,'F3D 1991'!$B$3:$B$60,'F3D 1991'!$A$3:$A$60,"-")</f>
        <v>-</v>
      </c>
      <c r="X220" s="49" t="str">
        <f>_xlfn.XLOOKUP(B220,'F3D 1989'!$B$3:$B$60,'F3D 1989'!$A$3:$A$60,"-")</f>
        <v>-</v>
      </c>
      <c r="Y220" s="49" t="str">
        <f>_xlfn.XLOOKUP(B220,'F3D 1987'!$B$3:$B$60,'F3D 1987'!$A$3:$A$60,"-")</f>
        <v>-</v>
      </c>
      <c r="Z220" s="50" t="str">
        <f>_xlfn.XLOOKUP(B220,'F3D 1985'!$B$3:$B$60,'F3D 1985'!$A$3:$A$60,"-")</f>
        <v>-</v>
      </c>
    </row>
    <row r="221" spans="1:26" x14ac:dyDescent="0.3">
      <c r="A221" s="40">
        <f>A220+1</f>
        <v>219</v>
      </c>
      <c r="B221" s="41" t="s">
        <v>142</v>
      </c>
      <c r="C221" s="42" t="s">
        <v>31</v>
      </c>
      <c r="D221" s="85">
        <f>MIN(_xlfn.XLOOKUP(B221,'F3D 2025'!B:B,'F3D 2025'!E:E,200),_xlfn.XLOOKUP(B221,'F3D 2023'!B:B,'F3D 2023'!E:E,200),_xlfn.XLOOKUP(B221,'F3D 2022'!B:B,'F3D 2022'!E:E,200),_xlfn.XLOOKUP(B221,'F3D 2019'!B:B,'F3D 2019'!E:E,200),_xlfn.XLOOKUP(B221,'F3D 2017'!B:B,'F3D 2017'!E:E,200),_xlfn.XLOOKUP(B221,'F3D 2015'!B:B,'F3D 2015'!E:E,200),_xlfn.XLOOKUP(B221,'F3D 2013'!B:B,'F3D 2013'!E:E,200),_xlfn.XLOOKUP(B221,'F3D 2011'!B:B,'F3D 2011'!E:E,200),_xlfn.XLOOKUP(B221,'F3D 2009'!B:B,'F3D 2009'!E:E,200),_xlfn.XLOOKUP(B221,'F3D 2007'!B:B,'F3D 2007'!E:E,200),_xlfn.XLOOKUP(B221,'F3D 2005'!B:B,'F3D 2005'!E:E,200),_xlfn.XLOOKUP(B221,'F3D 2003'!B:B,'F3D 2003'!E:E,200),_xlfn.XLOOKUP(B221,'F3D 2001'!B:B,'F3D 2001'!E:E,200),_xlfn.XLOOKUP(B221,'F3D 1999'!B:B,'F3D 1999'!E:E,200),_xlfn.XLOOKUP(B221,'F3D 1997'!B:B,'F3D 1997'!E:E,200),_xlfn.XLOOKUP(B221,'F3D 1995'!B:B,'F3D 1995'!E:E,200),_xlfn.XLOOKUP(B221,'F3D 1993'!B:B,'F3D 1993'!E:E,200),_xlfn.XLOOKUP(B221,'F3D 1991'!B:B,'F3D 1991'!E:E,200),_xlfn.XLOOKUP(B221,'F3D 1989'!B:B,'F3D 1989'!E:E,200),_xlfn.XLOOKUP(B221,'F3D 1987'!B:B,'F3D 1987'!E:E,200),_xlfn.XLOOKUP(B221,'F3D 1985'!B:B,'F3D 1985'!E:E,200))</f>
        <v>63.57</v>
      </c>
      <c r="E221" s="82">
        <f>_xlfn.XLOOKUP(F221,AB:AB,AC:AC,0)+_xlfn.XLOOKUP(G221,AB:AB,AC:AC,0)+_xlfn.XLOOKUP(H221,AB:AB,AC:AC,0)+_xlfn.XLOOKUP(I221,AB:AB,AC:AC,0)+_xlfn.XLOOKUP(J221,AB:AB,AC:AC,0)+_xlfn.XLOOKUP(K221,AB:AB,AC:AC,0)+_xlfn.XLOOKUP(L221,AB:AB,AC:AC,0)+_xlfn.XLOOKUP(M221,AB:AB,AC:AC,0)+_xlfn.XLOOKUP(N221,AB:AB,AC:AC,0)+_xlfn.XLOOKUP(O221,AB:AB,AC:AC,0)+_xlfn.XLOOKUP(P221,AB:AB,AC:AC,0)+_xlfn.XLOOKUP(Q221,AB:AB,AC:AC,0)+_xlfn.XLOOKUP(R221,AB:AB,AC:AC,0)+_xlfn.XLOOKUP(S221,AB:AB,AC:AC,0)+_xlfn.XLOOKUP(T221,AB:AB,AC:AC,0)+_xlfn.XLOOKUP(U221,AB:AB,AC:AC,0)+_xlfn.XLOOKUP(V221,AB:AB,AC:AC,0)+_xlfn.XLOOKUP(W221,AB:AB,AC:AC,0)+_xlfn.XLOOKUP(X221,AB:AB,AC:AC,0)+_xlfn.XLOOKUP(Y221,AB:AB,AC:AC,0)+_xlfn.XLOOKUP(Z221,AB:AB,AC:AC,0)</f>
        <v>3.0916997082371447</v>
      </c>
      <c r="F221" s="46" t="str">
        <f>_xlfn.XLOOKUP(B221,'F3D 2025'!$B$3:$B$60,'F3D 2025'!$A$3:$A$60,"-")</f>
        <v>-</v>
      </c>
      <c r="G221" s="49" t="str">
        <f>_xlfn.XLOOKUP(B221,'F3D 2023'!$B$3:$B$60,'F3D 2023'!$A$3:$A$60,"-")</f>
        <v>-</v>
      </c>
      <c r="H221" s="49" t="str">
        <f>_xlfn.XLOOKUP(B221,'F3D 2022'!$B$3:$B$60,'F3D 2022'!$A$3:$A$60,"-")</f>
        <v>-</v>
      </c>
      <c r="I221" s="49">
        <f>_xlfn.XLOOKUP(B221,'F3D 2019'!$B$3:$B$60,'F3D 2019'!$A$3:$A$60,"-")</f>
        <v>28</v>
      </c>
      <c r="J221" s="49" t="str">
        <f>_xlfn.XLOOKUP(B221,'F3D 2017'!$B$3:$B$60,'F3D 2017'!$A$3:$A$60,"-")</f>
        <v>-</v>
      </c>
      <c r="K221" s="49" t="str">
        <f>_xlfn.XLOOKUP(B221,'F3D 2015'!$B$3:$B$60,'F3D 2015'!$A$3:$A$60,"-")</f>
        <v>-</v>
      </c>
      <c r="L221" s="49" t="str">
        <f>_xlfn.XLOOKUP(B221,'F3D 2013'!$B$3:$B$60,'F3D 2013'!$A$3:$A$60,"-")</f>
        <v>-</v>
      </c>
      <c r="M221" s="49" t="str">
        <f>_xlfn.XLOOKUP(B221,'F3D 2011'!$B$3:$B$60,'F3D 2011'!$A$3:$A$60,"-")</f>
        <v>-</v>
      </c>
      <c r="N221" s="49" t="str">
        <f>_xlfn.XLOOKUP(B221,'F3D 2009'!$B$3:$B$60,'F3D 2009'!$A$3:$A$60,"-")</f>
        <v>-</v>
      </c>
      <c r="O221" s="49" t="str">
        <f>_xlfn.XLOOKUP(B221,'F3D 2007'!$B$3:$B$60,'F3D 2007'!$A$3:$A$60,"-")</f>
        <v>-</v>
      </c>
      <c r="P221" s="49" t="str">
        <f>_xlfn.XLOOKUP(B221,'F3D 2005'!$B$3:$B$60,'F3D 2005'!$A$3:$A$60,"-")</f>
        <v>-</v>
      </c>
      <c r="Q221" s="49" t="str">
        <f>_xlfn.XLOOKUP(B221,'F3D 2003'!$B$3:$B$60,'F3D 2003'!$A$3:$A$60,"-")</f>
        <v>-</v>
      </c>
      <c r="R221" s="49" t="str">
        <f>_xlfn.XLOOKUP(B221,'F3D 2001'!$B$3:$B$60,'F3D 2001'!$A$3:$A$60,"-")</f>
        <v>-</v>
      </c>
      <c r="S221" s="49" t="str">
        <f>_xlfn.XLOOKUP(B221,'F3D 1999'!$B$3:$B$60,'F3D 1999'!$A$3:$A$60,"-")</f>
        <v>-</v>
      </c>
      <c r="T221" s="49" t="str">
        <f>_xlfn.XLOOKUP(B221,'F3D 1997'!$B$3:$B$56,'F3D 1997'!$A$3:$A$56,"-")</f>
        <v>-</v>
      </c>
      <c r="U221" s="49" t="str">
        <f>_xlfn.XLOOKUP(B221,'F3D 1995'!$B$3:$B$60,'F3D 1995'!$A$3:$A$60,"-")</f>
        <v>-</v>
      </c>
      <c r="V221" s="49" t="str">
        <f>_xlfn.XLOOKUP(B221,'F3D 1993'!$B$3:$B$60,'F3D 1993'!$A$3:$A$60,"-")</f>
        <v>-</v>
      </c>
      <c r="W221" s="49" t="str">
        <f>_xlfn.XLOOKUP(B221,'F3D 1991'!$B$3:$B$60,'F3D 1991'!$A$3:$A$60,"-")</f>
        <v>-</v>
      </c>
      <c r="X221" s="49" t="str">
        <f>_xlfn.XLOOKUP(B221,'F3D 1989'!$B$3:$B$60,'F3D 1989'!$A$3:$A$60,"-")</f>
        <v>-</v>
      </c>
      <c r="Y221" s="49" t="str">
        <f>_xlfn.XLOOKUP(B221,'F3D 1987'!$B$3:$B$60,'F3D 1987'!$A$3:$A$60,"-")</f>
        <v>-</v>
      </c>
      <c r="Z221" s="50" t="str">
        <f>_xlfn.XLOOKUP(B221,'F3D 1985'!$B$3:$B$60,'F3D 1985'!$A$3:$A$60,"-")</f>
        <v>-</v>
      </c>
    </row>
    <row r="222" spans="1:26" x14ac:dyDescent="0.3">
      <c r="A222" s="40">
        <f>A221+1</f>
        <v>220</v>
      </c>
      <c r="B222" s="41" t="s">
        <v>169</v>
      </c>
      <c r="C222" s="42" t="s">
        <v>11</v>
      </c>
      <c r="D222" s="85">
        <f>MIN(_xlfn.XLOOKUP(B222,'F3D 2025'!B:B,'F3D 2025'!E:E,200),_xlfn.XLOOKUP(B222,'F3D 2023'!B:B,'F3D 2023'!E:E,200),_xlfn.XLOOKUP(B222,'F3D 2022'!B:B,'F3D 2022'!E:E,200),_xlfn.XLOOKUP(B222,'F3D 2019'!B:B,'F3D 2019'!E:E,200),_xlfn.XLOOKUP(B222,'F3D 2017'!B:B,'F3D 2017'!E:E,200),_xlfn.XLOOKUP(B222,'F3D 2015'!B:B,'F3D 2015'!E:E,200),_xlfn.XLOOKUP(B222,'F3D 2013'!B:B,'F3D 2013'!E:E,200),_xlfn.XLOOKUP(B222,'F3D 2011'!B:B,'F3D 2011'!E:E,200),_xlfn.XLOOKUP(B222,'F3D 2009'!B:B,'F3D 2009'!E:E,200),_xlfn.XLOOKUP(B222,'F3D 2007'!B:B,'F3D 2007'!E:E,200),_xlfn.XLOOKUP(B222,'F3D 2005'!B:B,'F3D 2005'!E:E,200),_xlfn.XLOOKUP(B222,'F3D 2003'!B:B,'F3D 2003'!E:E,200),_xlfn.XLOOKUP(B222,'F3D 2001'!B:B,'F3D 2001'!E:E,200),_xlfn.XLOOKUP(B222,'F3D 1999'!B:B,'F3D 1999'!E:E,200),_xlfn.XLOOKUP(B222,'F3D 1997'!B:B,'F3D 1997'!E:E,200),_xlfn.XLOOKUP(B222,'F3D 1995'!B:B,'F3D 1995'!E:E,200),_xlfn.XLOOKUP(B222,'F3D 1993'!B:B,'F3D 1993'!E:E,200),_xlfn.XLOOKUP(B222,'F3D 1991'!B:B,'F3D 1991'!E:E,200),_xlfn.XLOOKUP(B222,'F3D 1989'!B:B,'F3D 1989'!E:E,200),_xlfn.XLOOKUP(B222,'F3D 1987'!B:B,'F3D 1987'!E:E,200),_xlfn.XLOOKUP(B222,'F3D 1985'!B:B,'F3D 1985'!E:E,200))</f>
        <v>57.7</v>
      </c>
      <c r="E222" s="82">
        <f>_xlfn.XLOOKUP(F222,AB:AB,AC:AC,0)+_xlfn.XLOOKUP(G222,AB:AB,AC:AC,0)+_xlfn.XLOOKUP(H222,AB:AB,AC:AC,0)+_xlfn.XLOOKUP(I222,AB:AB,AC:AC,0)+_xlfn.XLOOKUP(J222,AB:AB,AC:AC,0)+_xlfn.XLOOKUP(K222,AB:AB,AC:AC,0)+_xlfn.XLOOKUP(L222,AB:AB,AC:AC,0)+_xlfn.XLOOKUP(M222,AB:AB,AC:AC,0)+_xlfn.XLOOKUP(N222,AB:AB,AC:AC,0)+_xlfn.XLOOKUP(O222,AB:AB,AC:AC,0)+_xlfn.XLOOKUP(P222,AB:AB,AC:AC,0)+_xlfn.XLOOKUP(Q222,AB:AB,AC:AC,0)+_xlfn.XLOOKUP(R222,AB:AB,AC:AC,0)+_xlfn.XLOOKUP(S222,AB:AB,AC:AC,0)+_xlfn.XLOOKUP(T222,AB:AB,AC:AC,0)+_xlfn.XLOOKUP(U222,AB:AB,AC:AC,0)+_xlfn.XLOOKUP(V222,AB:AB,AC:AC,0)+_xlfn.XLOOKUP(W222,AB:AB,AC:AC,0)+_xlfn.XLOOKUP(X222,AB:AB,AC:AC,0)+_xlfn.XLOOKUP(Y222,AB:AB,AC:AC,0)+_xlfn.XLOOKUP(Z222,AB:AB,AC:AC,0)</f>
        <v>2.9539031913813951</v>
      </c>
      <c r="F222" s="46" t="str">
        <f>_xlfn.XLOOKUP(B222,'F3D 2025'!$B$3:$B$60,'F3D 2025'!$A$3:$A$60,"-")</f>
        <v>-</v>
      </c>
      <c r="G222" s="49" t="str">
        <f>_xlfn.XLOOKUP(B222,'F3D 2023'!$B$3:$B$60,'F3D 2023'!$A$3:$A$60,"-")</f>
        <v>-</v>
      </c>
      <c r="H222" s="49" t="str">
        <f>_xlfn.XLOOKUP(B222,'F3D 2022'!$B$3:$B$60,'F3D 2022'!$A$3:$A$60,"-")</f>
        <v>-</v>
      </c>
      <c r="I222" s="49" t="str">
        <f>_xlfn.XLOOKUP(B222,'F3D 2019'!$B$3:$B$60,'F3D 2019'!$A$3:$A$60,"-")</f>
        <v>-</v>
      </c>
      <c r="J222" s="49" t="str">
        <f>_xlfn.XLOOKUP(B222,'F3D 2017'!$B$3:$B$60,'F3D 2017'!$A$3:$A$60,"-")</f>
        <v>-</v>
      </c>
      <c r="K222" s="49">
        <f>_xlfn.XLOOKUP(B222,'F3D 2015'!$B$3:$B$60,'F3D 2015'!$A$3:$A$60,"-")</f>
        <v>35</v>
      </c>
      <c r="L222" s="49">
        <f>_xlfn.XLOOKUP(B222,'F3D 2013'!$B$3:$B$60,'F3D 2013'!$A$3:$A$60,"-")</f>
        <v>45</v>
      </c>
      <c r="M222" s="49" t="str">
        <f>_xlfn.XLOOKUP(B222,'F3D 2011'!$B$3:$B$60,'F3D 2011'!$A$3:$A$60,"-")</f>
        <v>-</v>
      </c>
      <c r="N222" s="49" t="str">
        <f>_xlfn.XLOOKUP(B222,'F3D 2009'!$B$3:$B$60,'F3D 2009'!$A$3:$A$60,"-")</f>
        <v>-</v>
      </c>
      <c r="O222" s="49" t="str">
        <f>_xlfn.XLOOKUP(B222,'F3D 2007'!$B$3:$B$60,'F3D 2007'!$A$3:$A$60,"-")</f>
        <v>-</v>
      </c>
      <c r="P222" s="49" t="str">
        <f>_xlfn.XLOOKUP(B222,'F3D 2005'!$B$3:$B$60,'F3D 2005'!$A$3:$A$60,"-")</f>
        <v>-</v>
      </c>
      <c r="Q222" s="49" t="str">
        <f>_xlfn.XLOOKUP(B222,'F3D 2003'!$B$3:$B$60,'F3D 2003'!$A$3:$A$60,"-")</f>
        <v>-</v>
      </c>
      <c r="R222" s="49" t="str">
        <f>_xlfn.XLOOKUP(B222,'F3D 2001'!$B$3:$B$60,'F3D 2001'!$A$3:$A$60,"-")</f>
        <v>-</v>
      </c>
      <c r="S222" s="49" t="str">
        <f>_xlfn.XLOOKUP(B222,'F3D 1999'!$B$3:$B$60,'F3D 1999'!$A$3:$A$60,"-")</f>
        <v>-</v>
      </c>
      <c r="T222" s="49" t="str">
        <f>_xlfn.XLOOKUP(B222,'F3D 1997'!$B$3:$B$56,'F3D 1997'!$A$3:$A$56,"-")</f>
        <v>-</v>
      </c>
      <c r="U222" s="49" t="str">
        <f>_xlfn.XLOOKUP(B222,'F3D 1995'!$B$3:$B$60,'F3D 1995'!$A$3:$A$60,"-")</f>
        <v>-</v>
      </c>
      <c r="V222" s="49" t="str">
        <f>_xlfn.XLOOKUP(B222,'F3D 1993'!$B$3:$B$60,'F3D 1993'!$A$3:$A$60,"-")</f>
        <v>-</v>
      </c>
      <c r="W222" s="49" t="str">
        <f>_xlfn.XLOOKUP(B222,'F3D 1991'!$B$3:$B$60,'F3D 1991'!$A$3:$A$60,"-")</f>
        <v>-</v>
      </c>
      <c r="X222" s="49" t="str">
        <f>_xlfn.XLOOKUP(B222,'F3D 1989'!$B$3:$B$60,'F3D 1989'!$A$3:$A$60,"-")</f>
        <v>-</v>
      </c>
      <c r="Y222" s="49" t="str">
        <f>_xlfn.XLOOKUP(B222,'F3D 1987'!$B$3:$B$60,'F3D 1987'!$A$3:$A$60,"-")</f>
        <v>-</v>
      </c>
      <c r="Z222" s="50" t="str">
        <f>_xlfn.XLOOKUP(B222,'F3D 1985'!$B$3:$B$60,'F3D 1985'!$A$3:$A$60,"-")</f>
        <v>-</v>
      </c>
    </row>
    <row r="223" spans="1:26" x14ac:dyDescent="0.3">
      <c r="A223" s="40">
        <f>A222+1</f>
        <v>221</v>
      </c>
      <c r="B223" s="41" t="s">
        <v>198</v>
      </c>
      <c r="C223" s="42" t="s">
        <v>373</v>
      </c>
      <c r="D223" s="85">
        <f>MIN(_xlfn.XLOOKUP(B223,'F3D 2025'!B:B,'F3D 2025'!E:E,200),_xlfn.XLOOKUP(B223,'F3D 2023'!B:B,'F3D 2023'!E:E,200),_xlfn.XLOOKUP(B223,'F3D 2022'!B:B,'F3D 2022'!E:E,200),_xlfn.XLOOKUP(B223,'F3D 2019'!B:B,'F3D 2019'!E:E,200),_xlfn.XLOOKUP(B223,'F3D 2017'!B:B,'F3D 2017'!E:E,200),_xlfn.XLOOKUP(B223,'F3D 2015'!B:B,'F3D 2015'!E:E,200),_xlfn.XLOOKUP(B223,'F3D 2013'!B:B,'F3D 2013'!E:E,200),_xlfn.XLOOKUP(B223,'F3D 2011'!B:B,'F3D 2011'!E:E,200),_xlfn.XLOOKUP(B223,'F3D 2009'!B:B,'F3D 2009'!E:E,200),_xlfn.XLOOKUP(B223,'F3D 2007'!B:B,'F3D 2007'!E:E,200),_xlfn.XLOOKUP(B223,'F3D 2005'!B:B,'F3D 2005'!E:E,200),_xlfn.XLOOKUP(B223,'F3D 2003'!B:B,'F3D 2003'!E:E,200),_xlfn.XLOOKUP(B223,'F3D 2001'!B:B,'F3D 2001'!E:E,200),_xlfn.XLOOKUP(B223,'F3D 1999'!B:B,'F3D 1999'!E:E,200),_xlfn.XLOOKUP(B223,'F3D 1997'!B:B,'F3D 1997'!E:E,200),_xlfn.XLOOKUP(B223,'F3D 1995'!B:B,'F3D 1995'!E:E,200),_xlfn.XLOOKUP(B223,'F3D 1993'!B:B,'F3D 1993'!E:E,200),_xlfn.XLOOKUP(B223,'F3D 1991'!B:B,'F3D 1991'!E:E,200),_xlfn.XLOOKUP(B223,'F3D 1989'!B:B,'F3D 1989'!E:E,200),_xlfn.XLOOKUP(B223,'F3D 1987'!B:B,'F3D 1987'!E:E,200),_xlfn.XLOOKUP(B223,'F3D 1985'!B:B,'F3D 1985'!E:E,200))</f>
        <v>66.42</v>
      </c>
      <c r="E223" s="82">
        <f>_xlfn.XLOOKUP(F223,AB:AB,AC:AC,0)+_xlfn.XLOOKUP(G223,AB:AB,AC:AC,0)+_xlfn.XLOOKUP(H223,AB:AB,AC:AC,0)+_xlfn.XLOOKUP(I223,AB:AB,AC:AC,0)+_xlfn.XLOOKUP(J223,AB:AB,AC:AC,0)+_xlfn.XLOOKUP(K223,AB:AB,AC:AC,0)+_xlfn.XLOOKUP(L223,AB:AB,AC:AC,0)+_xlfn.XLOOKUP(M223,AB:AB,AC:AC,0)+_xlfn.XLOOKUP(N223,AB:AB,AC:AC,0)+_xlfn.XLOOKUP(O223,AB:AB,AC:AC,0)+_xlfn.XLOOKUP(P223,AB:AB,AC:AC,0)+_xlfn.XLOOKUP(Q223,AB:AB,AC:AC,0)+_xlfn.XLOOKUP(R223,AB:AB,AC:AC,0)+_xlfn.XLOOKUP(S223,AB:AB,AC:AC,0)+_xlfn.XLOOKUP(T223,AB:AB,AC:AC,0)+_xlfn.XLOOKUP(U223,AB:AB,AC:AC,0)+_xlfn.XLOOKUP(V223,AB:AB,AC:AC,0)+_xlfn.XLOOKUP(W223,AB:AB,AC:AC,0)+_xlfn.XLOOKUP(X223,AB:AB,AC:AC,0)+_xlfn.XLOOKUP(Y223,AB:AB,AC:AC,0)+_xlfn.XLOOKUP(Z223,AB:AB,AC:AC,0)</f>
        <v>2.9124532183994303</v>
      </c>
      <c r="F223" s="46" t="str">
        <f>_xlfn.XLOOKUP(B223,'F3D 2025'!$B$3:$B$60,'F3D 2025'!$A$3:$A$60,"-")</f>
        <v>-</v>
      </c>
      <c r="G223" s="49" t="str">
        <f>_xlfn.XLOOKUP(B223,'F3D 2023'!$B$3:$B$60,'F3D 2023'!$A$3:$A$60,"-")</f>
        <v>-</v>
      </c>
      <c r="H223" s="49" t="str">
        <f>_xlfn.XLOOKUP(B223,'F3D 2022'!$B$3:$B$60,'F3D 2022'!$A$3:$A$60,"-")</f>
        <v>-</v>
      </c>
      <c r="I223" s="49" t="str">
        <f>_xlfn.XLOOKUP(B223,'F3D 2019'!$B$3:$B$60,'F3D 2019'!$A$3:$A$60,"-")</f>
        <v>-</v>
      </c>
      <c r="J223" s="49" t="str">
        <f>_xlfn.XLOOKUP(B223,'F3D 2017'!$B$3:$B$60,'F3D 2017'!$A$3:$A$60,"-")</f>
        <v>-</v>
      </c>
      <c r="K223" s="49" t="str">
        <f>_xlfn.XLOOKUP(B223,'F3D 2015'!$B$3:$B$60,'F3D 2015'!$A$3:$A$60,"-")</f>
        <v>-</v>
      </c>
      <c r="L223" s="49" t="str">
        <f>_xlfn.XLOOKUP(B223,'F3D 2013'!$B$3:$B$60,'F3D 2013'!$A$3:$A$60,"-")</f>
        <v>-</v>
      </c>
      <c r="M223" s="49">
        <f>_xlfn.XLOOKUP(B223,'F3D 2011'!$B$3:$B$60,'F3D 2011'!$A$3:$A$60,"-")</f>
        <v>43</v>
      </c>
      <c r="N223" s="49">
        <f>_xlfn.XLOOKUP(B223,'F3D 2009'!$B$3:$B$60,'F3D 2009'!$A$3:$A$60,"-")</f>
        <v>36</v>
      </c>
      <c r="O223" s="49" t="str">
        <f>_xlfn.XLOOKUP(B223,'F3D 2007'!$B$3:$B$60,'F3D 2007'!$A$3:$A$60,"-")</f>
        <v>-</v>
      </c>
      <c r="P223" s="49" t="str">
        <f>_xlfn.XLOOKUP(B223,'F3D 2005'!$B$3:$B$60,'F3D 2005'!$A$3:$A$60,"-")</f>
        <v>-</v>
      </c>
      <c r="Q223" s="49" t="str">
        <f>_xlfn.XLOOKUP(B223,'F3D 2003'!$B$3:$B$60,'F3D 2003'!$A$3:$A$60,"-")</f>
        <v>-</v>
      </c>
      <c r="R223" s="49" t="str">
        <f>_xlfn.XLOOKUP(B223,'F3D 2001'!$B$3:$B$60,'F3D 2001'!$A$3:$A$60,"-")</f>
        <v>-</v>
      </c>
      <c r="S223" s="49" t="str">
        <f>_xlfn.XLOOKUP(B223,'F3D 1999'!$B$3:$B$60,'F3D 1999'!$A$3:$A$60,"-")</f>
        <v>-</v>
      </c>
      <c r="T223" s="49" t="str">
        <f>_xlfn.XLOOKUP(B223,'F3D 1997'!$B$3:$B$56,'F3D 1997'!$A$3:$A$56,"-")</f>
        <v>-</v>
      </c>
      <c r="U223" s="49" t="str">
        <f>_xlfn.XLOOKUP(B223,'F3D 1995'!$B$3:$B$60,'F3D 1995'!$A$3:$A$60,"-")</f>
        <v>-</v>
      </c>
      <c r="V223" s="49" t="str">
        <f>_xlfn.XLOOKUP(B223,'F3D 1993'!$B$3:$B$60,'F3D 1993'!$A$3:$A$60,"-")</f>
        <v>-</v>
      </c>
      <c r="W223" s="49" t="str">
        <f>_xlfn.XLOOKUP(B223,'F3D 1991'!$B$3:$B$60,'F3D 1991'!$A$3:$A$60,"-")</f>
        <v>-</v>
      </c>
      <c r="X223" s="49" t="str">
        <f>_xlfn.XLOOKUP(B223,'F3D 1989'!$B$3:$B$60,'F3D 1989'!$A$3:$A$60,"-")</f>
        <v>-</v>
      </c>
      <c r="Y223" s="49" t="str">
        <f>_xlfn.XLOOKUP(B223,'F3D 1987'!$B$3:$B$60,'F3D 1987'!$A$3:$A$60,"-")</f>
        <v>-</v>
      </c>
      <c r="Z223" s="50" t="str">
        <f>_xlfn.XLOOKUP(B223,'F3D 1985'!$B$3:$B$60,'F3D 1985'!$A$3:$A$60,"-")</f>
        <v>-</v>
      </c>
    </row>
    <row r="224" spans="1:26" x14ac:dyDescent="0.3">
      <c r="A224" s="40">
        <f>A223+1</f>
        <v>222</v>
      </c>
      <c r="B224" s="41" t="s">
        <v>157</v>
      </c>
      <c r="C224" s="42" t="s">
        <v>31</v>
      </c>
      <c r="D224" s="85">
        <f>MIN(_xlfn.XLOOKUP(B224,'F3D 2025'!B:B,'F3D 2025'!E:E,200),_xlfn.XLOOKUP(B224,'F3D 2023'!B:B,'F3D 2023'!E:E,200),_xlfn.XLOOKUP(B224,'F3D 2022'!B:B,'F3D 2022'!E:E,200),_xlfn.XLOOKUP(B224,'F3D 2019'!B:B,'F3D 2019'!E:E,200),_xlfn.XLOOKUP(B224,'F3D 2017'!B:B,'F3D 2017'!E:E,200),_xlfn.XLOOKUP(B224,'F3D 2015'!B:B,'F3D 2015'!E:E,200),_xlfn.XLOOKUP(B224,'F3D 2013'!B:B,'F3D 2013'!E:E,200),_xlfn.XLOOKUP(B224,'F3D 2011'!B:B,'F3D 2011'!E:E,200),_xlfn.XLOOKUP(B224,'F3D 2009'!B:B,'F3D 2009'!E:E,200),_xlfn.XLOOKUP(B224,'F3D 2007'!B:B,'F3D 2007'!E:E,200),_xlfn.XLOOKUP(B224,'F3D 2005'!B:B,'F3D 2005'!E:E,200),_xlfn.XLOOKUP(B224,'F3D 2003'!B:B,'F3D 2003'!E:E,200),_xlfn.XLOOKUP(B224,'F3D 2001'!B:B,'F3D 2001'!E:E,200),_xlfn.XLOOKUP(B224,'F3D 1999'!B:B,'F3D 1999'!E:E,200),_xlfn.XLOOKUP(B224,'F3D 1997'!B:B,'F3D 1997'!E:E,200),_xlfn.XLOOKUP(B224,'F3D 1995'!B:B,'F3D 1995'!E:E,200),_xlfn.XLOOKUP(B224,'F3D 1993'!B:B,'F3D 1993'!E:E,200),_xlfn.XLOOKUP(B224,'F3D 1991'!B:B,'F3D 1991'!E:E,200),_xlfn.XLOOKUP(B224,'F3D 1989'!B:B,'F3D 1989'!E:E,200),_xlfn.XLOOKUP(B224,'F3D 1987'!B:B,'F3D 1987'!E:E,200),_xlfn.XLOOKUP(B224,'F3D 1985'!B:B,'F3D 1985'!E:E,200))</f>
        <v>60.4</v>
      </c>
      <c r="E224" s="82">
        <f>_xlfn.XLOOKUP(F224,AB:AB,AC:AC,0)+_xlfn.XLOOKUP(G224,AB:AB,AC:AC,0)+_xlfn.XLOOKUP(H224,AB:AB,AC:AC,0)+_xlfn.XLOOKUP(I224,AB:AB,AC:AC,0)+_xlfn.XLOOKUP(J224,AB:AB,AC:AC,0)+_xlfn.XLOOKUP(K224,AB:AB,AC:AC,0)+_xlfn.XLOOKUP(L224,AB:AB,AC:AC,0)+_xlfn.XLOOKUP(M224,AB:AB,AC:AC,0)+_xlfn.XLOOKUP(N224,AB:AB,AC:AC,0)+_xlfn.XLOOKUP(O224,AB:AB,AC:AC,0)+_xlfn.XLOOKUP(P224,AB:AB,AC:AC,0)+_xlfn.XLOOKUP(Q224,AB:AB,AC:AC,0)+_xlfn.XLOOKUP(R224,AB:AB,AC:AC,0)+_xlfn.XLOOKUP(S224,AB:AB,AC:AC,0)+_xlfn.XLOOKUP(T224,AB:AB,AC:AC,0)+_xlfn.XLOOKUP(U224,AB:AB,AC:AC,0)+_xlfn.XLOOKUP(V224,AB:AB,AC:AC,0)+_xlfn.XLOOKUP(W224,AB:AB,AC:AC,0)+_xlfn.XLOOKUP(X224,AB:AB,AC:AC,0)+_xlfn.XLOOKUP(Y224,AB:AB,AC:AC,0)+_xlfn.XLOOKUP(Z224,AB:AB,AC:AC,0)</f>
        <v>2.8613375294365433</v>
      </c>
      <c r="F224" s="46" t="str">
        <f>_xlfn.XLOOKUP(B224,'F3D 2025'!$B$3:$B$60,'F3D 2025'!$A$3:$A$60,"-")</f>
        <v>-</v>
      </c>
      <c r="G224" s="49" t="str">
        <f>_xlfn.XLOOKUP(B224,'F3D 2023'!$B$3:$B$60,'F3D 2023'!$A$3:$A$60,"-")</f>
        <v>-</v>
      </c>
      <c r="H224" s="49" t="str">
        <f>_xlfn.XLOOKUP(B224,'F3D 2022'!$B$3:$B$60,'F3D 2022'!$A$3:$A$60,"-")</f>
        <v>-</v>
      </c>
      <c r="I224" s="49" t="str">
        <f>_xlfn.XLOOKUP(B224,'F3D 2019'!$B$3:$B$60,'F3D 2019'!$A$3:$A$60,"-")</f>
        <v>-</v>
      </c>
      <c r="J224" s="49">
        <f>_xlfn.XLOOKUP(B224,'F3D 2017'!$B$3:$B$60,'F3D 2017'!$A$3:$A$60,"-")</f>
        <v>37</v>
      </c>
      <c r="K224" s="49">
        <f>_xlfn.XLOOKUP(B224,'F3D 2015'!$B$3:$B$60,'F3D 2015'!$A$3:$A$60,"-")</f>
        <v>42</v>
      </c>
      <c r="L224" s="49" t="str">
        <f>_xlfn.XLOOKUP(B224,'F3D 2013'!$B$3:$B$60,'F3D 2013'!$A$3:$A$60,"-")</f>
        <v>-</v>
      </c>
      <c r="M224" s="49" t="str">
        <f>_xlfn.XLOOKUP(B224,'F3D 2011'!$B$3:$B$60,'F3D 2011'!$A$3:$A$60,"-")</f>
        <v>-</v>
      </c>
      <c r="N224" s="49" t="str">
        <f>_xlfn.XLOOKUP(B224,'F3D 2009'!$B$3:$B$60,'F3D 2009'!$A$3:$A$60,"-")</f>
        <v>-</v>
      </c>
      <c r="O224" s="49" t="str">
        <f>_xlfn.XLOOKUP(B224,'F3D 2007'!$B$3:$B$60,'F3D 2007'!$A$3:$A$60,"-")</f>
        <v>-</v>
      </c>
      <c r="P224" s="49" t="str">
        <f>_xlfn.XLOOKUP(B224,'F3D 2005'!$B$3:$B$60,'F3D 2005'!$A$3:$A$60,"-")</f>
        <v>-</v>
      </c>
      <c r="Q224" s="49" t="str">
        <f>_xlfn.XLOOKUP(B224,'F3D 2003'!$B$3:$B$60,'F3D 2003'!$A$3:$A$60,"-")</f>
        <v>-</v>
      </c>
      <c r="R224" s="49" t="str">
        <f>_xlfn.XLOOKUP(B224,'F3D 2001'!$B$3:$B$60,'F3D 2001'!$A$3:$A$60,"-")</f>
        <v>-</v>
      </c>
      <c r="S224" s="49" t="str">
        <f>_xlfn.XLOOKUP(B224,'F3D 1999'!$B$3:$B$60,'F3D 1999'!$A$3:$A$60,"-")</f>
        <v>-</v>
      </c>
      <c r="T224" s="49" t="str">
        <f>_xlfn.XLOOKUP(B224,'F3D 1997'!$B$3:$B$56,'F3D 1997'!$A$3:$A$56,"-")</f>
        <v>-</v>
      </c>
      <c r="U224" s="49" t="str">
        <f>_xlfn.XLOOKUP(B224,'F3D 1995'!$B$3:$B$60,'F3D 1995'!$A$3:$A$60,"-")</f>
        <v>-</v>
      </c>
      <c r="V224" s="49" t="str">
        <f>_xlfn.XLOOKUP(B224,'F3D 1993'!$B$3:$B$60,'F3D 1993'!$A$3:$A$60,"-")</f>
        <v>-</v>
      </c>
      <c r="W224" s="49" t="str">
        <f>_xlfn.XLOOKUP(B224,'F3D 1991'!$B$3:$B$60,'F3D 1991'!$A$3:$A$60,"-")</f>
        <v>-</v>
      </c>
      <c r="X224" s="49" t="str">
        <f>_xlfn.XLOOKUP(B224,'F3D 1989'!$B$3:$B$60,'F3D 1989'!$A$3:$A$60,"-")</f>
        <v>-</v>
      </c>
      <c r="Y224" s="49" t="str">
        <f>_xlfn.XLOOKUP(B224,'F3D 1987'!$B$3:$B$60,'F3D 1987'!$A$3:$A$60,"-")</f>
        <v>-</v>
      </c>
      <c r="Z224" s="50" t="str">
        <f>_xlfn.XLOOKUP(B224,'F3D 1985'!$B$3:$B$60,'F3D 1985'!$A$3:$A$60,"-")</f>
        <v>-</v>
      </c>
    </row>
    <row r="225" spans="1:26" x14ac:dyDescent="0.3">
      <c r="A225" s="40">
        <f>A224+1</f>
        <v>223</v>
      </c>
      <c r="B225" s="41" t="s">
        <v>426</v>
      </c>
      <c r="C225" s="42" t="s">
        <v>78</v>
      </c>
      <c r="D225" s="85">
        <f>MIN(_xlfn.XLOOKUP(B225,'F3D 2025'!B:B,'F3D 2025'!E:E,200),_xlfn.XLOOKUP(B225,'F3D 2023'!B:B,'F3D 2023'!E:E,200),_xlfn.XLOOKUP(B225,'F3D 2022'!B:B,'F3D 2022'!E:E,200),_xlfn.XLOOKUP(B225,'F3D 2019'!B:B,'F3D 2019'!E:E,200),_xlfn.XLOOKUP(B225,'F3D 2017'!B:B,'F3D 2017'!E:E,200),_xlfn.XLOOKUP(B225,'F3D 2015'!B:B,'F3D 2015'!E:E,200),_xlfn.XLOOKUP(B225,'F3D 2013'!B:B,'F3D 2013'!E:E,200),_xlfn.XLOOKUP(B225,'F3D 2011'!B:B,'F3D 2011'!E:E,200),_xlfn.XLOOKUP(B225,'F3D 2009'!B:B,'F3D 2009'!E:E,200),_xlfn.XLOOKUP(B225,'F3D 2007'!B:B,'F3D 2007'!E:E,200),_xlfn.XLOOKUP(B225,'F3D 2005'!B:B,'F3D 2005'!E:E,200),_xlfn.XLOOKUP(B225,'F3D 2003'!B:B,'F3D 2003'!E:E,200),_xlfn.XLOOKUP(B225,'F3D 2001'!B:B,'F3D 2001'!E:E,200),_xlfn.XLOOKUP(B225,'F3D 1999'!B:B,'F3D 1999'!E:E,200),_xlfn.XLOOKUP(B225,'F3D 1997'!B:B,'F3D 1997'!E:E,200),_xlfn.XLOOKUP(B225,'F3D 1995'!B:B,'F3D 1995'!E:E,200),_xlfn.XLOOKUP(B225,'F3D 1993'!B:B,'F3D 1993'!E:E,200),_xlfn.XLOOKUP(B225,'F3D 1991'!B:B,'F3D 1991'!E:E,200),_xlfn.XLOOKUP(B225,'F3D 1989'!B:B,'F3D 1989'!E:E,200),_xlfn.XLOOKUP(B225,'F3D 1987'!B:B,'F3D 1987'!E:E,200),_xlfn.XLOOKUP(B225,'F3D 1985'!B:B,'F3D 1985'!E:E,200))</f>
        <v>63.12</v>
      </c>
      <c r="E225" s="82">
        <f>_xlfn.XLOOKUP(F225,AB:AB,AC:AC,0)+_xlfn.XLOOKUP(G225,AB:AB,AC:AC,0)+_xlfn.XLOOKUP(H225,AB:AB,AC:AC,0)+_xlfn.XLOOKUP(I225,AB:AB,AC:AC,0)+_xlfn.XLOOKUP(J225,AB:AB,AC:AC,0)+_xlfn.XLOOKUP(K225,AB:AB,AC:AC,0)+_xlfn.XLOOKUP(L225,AB:AB,AC:AC,0)+_xlfn.XLOOKUP(M225,AB:AB,AC:AC,0)+_xlfn.XLOOKUP(N225,AB:AB,AC:AC,0)+_xlfn.XLOOKUP(O225,AB:AB,AC:AC,0)+_xlfn.XLOOKUP(P225,AB:AB,AC:AC,0)+_xlfn.XLOOKUP(Q225,AB:AB,AC:AC,0)+_xlfn.XLOOKUP(R225,AB:AB,AC:AC,0)+_xlfn.XLOOKUP(S225,AB:AB,AC:AC,0)+_xlfn.XLOOKUP(T225,AB:AB,AC:AC,0)+_xlfn.XLOOKUP(U225,AB:AB,AC:AC,0)+_xlfn.XLOOKUP(V225,AB:AB,AC:AC,0)+_xlfn.XLOOKUP(W225,AB:AB,AC:AC,0)+_xlfn.XLOOKUP(X225,AB:AB,AC:AC,0)+_xlfn.XLOOKUP(Y225,AB:AB,AC:AC,0)+_xlfn.XLOOKUP(Z225,AB:AB,AC:AC,0)</f>
        <v>2.8132482499846834</v>
      </c>
      <c r="F225" s="46">
        <f>_xlfn.XLOOKUP(B225,'F3D 2025'!$B$3:$B$60,'F3D 2025'!$A$3:$A$60,"-")</f>
        <v>29</v>
      </c>
      <c r="G225" s="49" t="str">
        <f>_xlfn.XLOOKUP(B225,'F3D 2023'!$B$3:$B$60,'F3D 2023'!$A$3:$A$60,"-")</f>
        <v>-</v>
      </c>
      <c r="H225" s="49" t="str">
        <f>_xlfn.XLOOKUP(B225,'F3D 2022'!$B$3:$B$60,'F3D 2022'!$A$3:$A$60,"-")</f>
        <v>-</v>
      </c>
      <c r="I225" s="49" t="str">
        <f>_xlfn.XLOOKUP(B225,'F3D 2019'!$B$3:$B$60,'F3D 2019'!$A$3:$A$60,"-")</f>
        <v>-</v>
      </c>
      <c r="J225" s="49" t="str">
        <f>_xlfn.XLOOKUP(B225,'F3D 2017'!$B$3:$B$60,'F3D 2017'!$A$3:$A$60,"-")</f>
        <v>-</v>
      </c>
      <c r="K225" s="49" t="str">
        <f>_xlfn.XLOOKUP(B225,'F3D 2015'!$B$3:$B$60,'F3D 2015'!$A$3:$A$60,"-")</f>
        <v>-</v>
      </c>
      <c r="L225" s="49" t="str">
        <f>_xlfn.XLOOKUP(B225,'F3D 2013'!$B$3:$B$60,'F3D 2013'!$A$3:$A$60,"-")</f>
        <v>-</v>
      </c>
      <c r="M225" s="49" t="str">
        <f>_xlfn.XLOOKUP(B225,'F3D 2011'!$B$3:$B$60,'F3D 2011'!$A$3:$A$60,"-")</f>
        <v>-</v>
      </c>
      <c r="N225" s="49" t="str">
        <f>_xlfn.XLOOKUP(B225,'F3D 2009'!$B$3:$B$60,'F3D 2009'!$A$3:$A$60,"-")</f>
        <v>-</v>
      </c>
      <c r="O225" s="49" t="str">
        <f>_xlfn.XLOOKUP(B225,'F3D 2007'!$B$3:$B$60,'F3D 2007'!$A$3:$A$60,"-")</f>
        <v>-</v>
      </c>
      <c r="P225" s="49" t="str">
        <f>_xlfn.XLOOKUP(B225,'F3D 2005'!$B$3:$B$60,'F3D 2005'!$A$3:$A$60,"-")</f>
        <v>-</v>
      </c>
      <c r="Q225" s="49" t="str">
        <f>_xlfn.XLOOKUP(B225,'F3D 2003'!$B$3:$B$60,'F3D 2003'!$A$3:$A$60,"-")</f>
        <v>-</v>
      </c>
      <c r="R225" s="49" t="str">
        <f>_xlfn.XLOOKUP(B225,'F3D 2001'!$B$3:$B$60,'F3D 2001'!$A$3:$A$60,"-")</f>
        <v>-</v>
      </c>
      <c r="S225" s="49" t="str">
        <f>_xlfn.XLOOKUP(B225,'F3D 1999'!$B$3:$B$60,'F3D 1999'!$A$3:$A$60,"-")</f>
        <v>-</v>
      </c>
      <c r="T225" s="49" t="str">
        <f>_xlfn.XLOOKUP(B225,'F3D 1997'!$B$3:$B$56,'F3D 1997'!$A$3:$A$56,"-")</f>
        <v>-</v>
      </c>
      <c r="U225" s="49" t="str">
        <f>_xlfn.XLOOKUP(B225,'F3D 1995'!$B$3:$B$60,'F3D 1995'!$A$3:$A$60,"-")</f>
        <v>-</v>
      </c>
      <c r="V225" s="49" t="str">
        <f>_xlfn.XLOOKUP(B225,'F3D 1993'!$B$3:$B$60,'F3D 1993'!$A$3:$A$60,"-")</f>
        <v>-</v>
      </c>
      <c r="W225" s="49" t="str">
        <f>_xlfn.XLOOKUP(B225,'F3D 1991'!$B$3:$B$60,'F3D 1991'!$A$3:$A$60,"-")</f>
        <v>-</v>
      </c>
      <c r="X225" s="49" t="str">
        <f>_xlfn.XLOOKUP(B225,'F3D 1989'!$B$3:$B$60,'F3D 1989'!$A$3:$A$60,"-")</f>
        <v>-</v>
      </c>
      <c r="Y225" s="49" t="str">
        <f>_xlfn.XLOOKUP(B225,'F3D 1987'!$B$3:$B$60,'F3D 1987'!$A$3:$A$60,"-")</f>
        <v>-</v>
      </c>
      <c r="Z225" s="50" t="str">
        <f>_xlfn.XLOOKUP(B225,'F3D 1985'!$B$3:$B$60,'F3D 1985'!$A$3:$A$60,"-")</f>
        <v>-</v>
      </c>
    </row>
    <row r="226" spans="1:26" x14ac:dyDescent="0.3">
      <c r="A226" s="40">
        <f>A225+1</f>
        <v>224</v>
      </c>
      <c r="B226" s="41" t="s">
        <v>85</v>
      </c>
      <c r="C226" s="42" t="s">
        <v>86</v>
      </c>
      <c r="D226" s="85">
        <f>MIN(_xlfn.XLOOKUP(B226,'F3D 2025'!B:B,'F3D 2025'!E:E,200),_xlfn.XLOOKUP(B226,'F3D 2023'!B:B,'F3D 2023'!E:E,200),_xlfn.XLOOKUP(B226,'F3D 2022'!B:B,'F3D 2022'!E:E,200),_xlfn.XLOOKUP(B226,'F3D 2019'!B:B,'F3D 2019'!E:E,200),_xlfn.XLOOKUP(B226,'F3D 2017'!B:B,'F3D 2017'!E:E,200),_xlfn.XLOOKUP(B226,'F3D 2015'!B:B,'F3D 2015'!E:E,200),_xlfn.XLOOKUP(B226,'F3D 2013'!B:B,'F3D 2013'!E:E,200),_xlfn.XLOOKUP(B226,'F3D 2011'!B:B,'F3D 2011'!E:E,200),_xlfn.XLOOKUP(B226,'F3D 2009'!B:B,'F3D 2009'!E:E,200),_xlfn.XLOOKUP(B226,'F3D 2007'!B:B,'F3D 2007'!E:E,200),_xlfn.XLOOKUP(B226,'F3D 2005'!B:B,'F3D 2005'!E:E,200),_xlfn.XLOOKUP(B226,'F3D 2003'!B:B,'F3D 2003'!E:E,200),_xlfn.XLOOKUP(B226,'F3D 2001'!B:B,'F3D 2001'!E:E,200),_xlfn.XLOOKUP(B226,'F3D 1999'!B:B,'F3D 1999'!E:E,200),_xlfn.XLOOKUP(B226,'F3D 1997'!B:B,'F3D 1997'!E:E,200),_xlfn.XLOOKUP(B226,'F3D 1995'!B:B,'F3D 1995'!E:E,200),_xlfn.XLOOKUP(B226,'F3D 1993'!B:B,'F3D 1993'!E:E,200),_xlfn.XLOOKUP(B226,'F3D 1991'!B:B,'F3D 1991'!E:E,200),_xlfn.XLOOKUP(B226,'F3D 1989'!B:B,'F3D 1989'!E:E,200),_xlfn.XLOOKUP(B226,'F3D 1987'!B:B,'F3D 1987'!E:E,200),_xlfn.XLOOKUP(B226,'F3D 1985'!B:B,'F3D 1985'!E:E,200))</f>
        <v>60.44</v>
      </c>
      <c r="E226" s="82">
        <f>_xlfn.XLOOKUP(F226,AB:AB,AC:AC,0)+_xlfn.XLOOKUP(G226,AB:AB,AC:AC,0)+_xlfn.XLOOKUP(H226,AB:AB,AC:AC,0)+_xlfn.XLOOKUP(I226,AB:AB,AC:AC,0)+_xlfn.XLOOKUP(J226,AB:AB,AC:AC,0)+_xlfn.XLOOKUP(K226,AB:AB,AC:AC,0)+_xlfn.XLOOKUP(L226,AB:AB,AC:AC,0)+_xlfn.XLOOKUP(M226,AB:AB,AC:AC,0)+_xlfn.XLOOKUP(N226,AB:AB,AC:AC,0)+_xlfn.XLOOKUP(O226,AB:AB,AC:AC,0)+_xlfn.XLOOKUP(P226,AB:AB,AC:AC,0)+_xlfn.XLOOKUP(Q226,AB:AB,AC:AC,0)+_xlfn.XLOOKUP(R226,AB:AB,AC:AC,0)+_xlfn.XLOOKUP(S226,AB:AB,AC:AC,0)+_xlfn.XLOOKUP(T226,AB:AB,AC:AC,0)+_xlfn.XLOOKUP(U226,AB:AB,AC:AC,0)+_xlfn.XLOOKUP(V226,AB:AB,AC:AC,0)+_xlfn.XLOOKUP(W226,AB:AB,AC:AC,0)+_xlfn.XLOOKUP(X226,AB:AB,AC:AC,0)+_xlfn.XLOOKUP(Y226,AB:AB,AC:AC,0)+_xlfn.XLOOKUP(Z226,AB:AB,AC:AC,0)</f>
        <v>2.8132482499846834</v>
      </c>
      <c r="F226" s="46" t="str">
        <f>_xlfn.XLOOKUP(B226,'F3D 2025'!$B$3:$B$60,'F3D 2025'!$A$3:$A$60,"-")</f>
        <v>-</v>
      </c>
      <c r="G226" s="49">
        <f>_xlfn.XLOOKUP(B226,'F3D 2023'!$B$3:$B$60,'F3D 2023'!$A$3:$A$60,"-")</f>
        <v>29</v>
      </c>
      <c r="H226" s="49" t="str">
        <f>_xlfn.XLOOKUP(B226,'F3D 2022'!$B$3:$B$60,'F3D 2022'!$A$3:$A$60,"-")</f>
        <v>-</v>
      </c>
      <c r="I226" s="49" t="str">
        <f>_xlfn.XLOOKUP(B226,'F3D 2019'!$B$3:$B$60,'F3D 2019'!$A$3:$A$60,"-")</f>
        <v>-</v>
      </c>
      <c r="J226" s="49" t="str">
        <f>_xlfn.XLOOKUP(B226,'F3D 2017'!$B$3:$B$60,'F3D 2017'!$A$3:$A$60,"-")</f>
        <v>-</v>
      </c>
      <c r="K226" s="49" t="str">
        <f>_xlfn.XLOOKUP(B226,'F3D 2015'!$B$3:$B$60,'F3D 2015'!$A$3:$A$60,"-")</f>
        <v>-</v>
      </c>
      <c r="L226" s="49" t="str">
        <f>_xlfn.XLOOKUP(B226,'F3D 2013'!$B$3:$B$60,'F3D 2013'!$A$3:$A$60,"-")</f>
        <v>-</v>
      </c>
      <c r="M226" s="49" t="str">
        <f>_xlfn.XLOOKUP(B226,'F3D 2011'!$B$3:$B$60,'F3D 2011'!$A$3:$A$60,"-")</f>
        <v>-</v>
      </c>
      <c r="N226" s="49" t="str">
        <f>_xlfn.XLOOKUP(B226,'F3D 2009'!$B$3:$B$60,'F3D 2009'!$A$3:$A$60,"-")</f>
        <v>-</v>
      </c>
      <c r="O226" s="49" t="str">
        <f>_xlfn.XLOOKUP(B226,'F3D 2007'!$B$3:$B$60,'F3D 2007'!$A$3:$A$60,"-")</f>
        <v>-</v>
      </c>
      <c r="P226" s="49" t="str">
        <f>_xlfn.XLOOKUP(B226,'F3D 2005'!$B$3:$B$60,'F3D 2005'!$A$3:$A$60,"-")</f>
        <v>-</v>
      </c>
      <c r="Q226" s="49" t="str">
        <f>_xlfn.XLOOKUP(B226,'F3D 2003'!$B$3:$B$60,'F3D 2003'!$A$3:$A$60,"-")</f>
        <v>-</v>
      </c>
      <c r="R226" s="49" t="str">
        <f>_xlfn.XLOOKUP(B226,'F3D 2001'!$B$3:$B$60,'F3D 2001'!$A$3:$A$60,"-")</f>
        <v>-</v>
      </c>
      <c r="S226" s="49" t="str">
        <f>_xlfn.XLOOKUP(B226,'F3D 1999'!$B$3:$B$60,'F3D 1999'!$A$3:$A$60,"-")</f>
        <v>-</v>
      </c>
      <c r="T226" s="49" t="str">
        <f>_xlfn.XLOOKUP(B226,'F3D 1997'!$B$3:$B$56,'F3D 1997'!$A$3:$A$56,"-")</f>
        <v>-</v>
      </c>
      <c r="U226" s="49" t="str">
        <f>_xlfn.XLOOKUP(B226,'F3D 1995'!$B$3:$B$60,'F3D 1995'!$A$3:$A$60,"-")</f>
        <v>-</v>
      </c>
      <c r="V226" s="49" t="str">
        <f>_xlfn.XLOOKUP(B226,'F3D 1993'!$B$3:$B$60,'F3D 1993'!$A$3:$A$60,"-")</f>
        <v>-</v>
      </c>
      <c r="W226" s="49" t="str">
        <f>_xlfn.XLOOKUP(B226,'F3D 1991'!$B$3:$B$60,'F3D 1991'!$A$3:$A$60,"-")</f>
        <v>-</v>
      </c>
      <c r="X226" s="49" t="str">
        <f>_xlfn.XLOOKUP(B226,'F3D 1989'!$B$3:$B$60,'F3D 1989'!$A$3:$A$60,"-")</f>
        <v>-</v>
      </c>
      <c r="Y226" s="49" t="str">
        <f>_xlfn.XLOOKUP(B226,'F3D 1987'!$B$3:$B$60,'F3D 1987'!$A$3:$A$60,"-")</f>
        <v>-</v>
      </c>
      <c r="Z226" s="50" t="str">
        <f>_xlfn.XLOOKUP(B226,'F3D 1985'!$B$3:$B$60,'F3D 1985'!$A$3:$A$60,"-")</f>
        <v>-</v>
      </c>
    </row>
    <row r="227" spans="1:26" x14ac:dyDescent="0.3">
      <c r="A227" s="40">
        <f>A226+1</f>
        <v>225</v>
      </c>
      <c r="B227" s="41" t="s">
        <v>143</v>
      </c>
      <c r="C227" s="42" t="s">
        <v>31</v>
      </c>
      <c r="D227" s="85">
        <f>MIN(_xlfn.XLOOKUP(B227,'F3D 2025'!B:B,'F3D 2025'!E:E,200),_xlfn.XLOOKUP(B227,'F3D 2023'!B:B,'F3D 2023'!E:E,200),_xlfn.XLOOKUP(B227,'F3D 2022'!B:B,'F3D 2022'!E:E,200),_xlfn.XLOOKUP(B227,'F3D 2019'!B:B,'F3D 2019'!E:E,200),_xlfn.XLOOKUP(B227,'F3D 2017'!B:B,'F3D 2017'!E:E,200),_xlfn.XLOOKUP(B227,'F3D 2015'!B:B,'F3D 2015'!E:E,200),_xlfn.XLOOKUP(B227,'F3D 2013'!B:B,'F3D 2013'!E:E,200),_xlfn.XLOOKUP(B227,'F3D 2011'!B:B,'F3D 2011'!E:E,200),_xlfn.XLOOKUP(B227,'F3D 2009'!B:B,'F3D 2009'!E:E,200),_xlfn.XLOOKUP(B227,'F3D 2007'!B:B,'F3D 2007'!E:E,200),_xlfn.XLOOKUP(B227,'F3D 2005'!B:B,'F3D 2005'!E:E,200),_xlfn.XLOOKUP(B227,'F3D 2003'!B:B,'F3D 2003'!E:E,200),_xlfn.XLOOKUP(B227,'F3D 2001'!B:B,'F3D 2001'!E:E,200),_xlfn.XLOOKUP(B227,'F3D 1999'!B:B,'F3D 1999'!E:E,200),_xlfn.XLOOKUP(B227,'F3D 1997'!B:B,'F3D 1997'!E:E,200),_xlfn.XLOOKUP(B227,'F3D 1995'!B:B,'F3D 1995'!E:E,200),_xlfn.XLOOKUP(B227,'F3D 1993'!B:B,'F3D 1993'!E:E,200),_xlfn.XLOOKUP(B227,'F3D 1991'!B:B,'F3D 1991'!E:E,200),_xlfn.XLOOKUP(B227,'F3D 1989'!B:B,'F3D 1989'!E:E,200),_xlfn.XLOOKUP(B227,'F3D 1987'!B:B,'F3D 1987'!E:E,200),_xlfn.XLOOKUP(B227,'F3D 1985'!B:B,'F3D 1985'!E:E,200))</f>
        <v>63.05</v>
      </c>
      <c r="E227" s="82">
        <f>_xlfn.XLOOKUP(F227,AB:AB,AC:AC,0)+_xlfn.XLOOKUP(G227,AB:AB,AC:AC,0)+_xlfn.XLOOKUP(H227,AB:AB,AC:AC,0)+_xlfn.XLOOKUP(I227,AB:AB,AC:AC,0)+_xlfn.XLOOKUP(J227,AB:AB,AC:AC,0)+_xlfn.XLOOKUP(K227,AB:AB,AC:AC,0)+_xlfn.XLOOKUP(L227,AB:AB,AC:AC,0)+_xlfn.XLOOKUP(M227,AB:AB,AC:AC,0)+_xlfn.XLOOKUP(N227,AB:AB,AC:AC,0)+_xlfn.XLOOKUP(O227,AB:AB,AC:AC,0)+_xlfn.XLOOKUP(P227,AB:AB,AC:AC,0)+_xlfn.XLOOKUP(Q227,AB:AB,AC:AC,0)+_xlfn.XLOOKUP(R227,AB:AB,AC:AC,0)+_xlfn.XLOOKUP(S227,AB:AB,AC:AC,0)+_xlfn.XLOOKUP(T227,AB:AB,AC:AC,0)+_xlfn.XLOOKUP(U227,AB:AB,AC:AC,0)+_xlfn.XLOOKUP(V227,AB:AB,AC:AC,0)+_xlfn.XLOOKUP(W227,AB:AB,AC:AC,0)+_xlfn.XLOOKUP(X227,AB:AB,AC:AC,0)+_xlfn.XLOOKUP(Y227,AB:AB,AC:AC,0)+_xlfn.XLOOKUP(Z227,AB:AB,AC:AC,0)</f>
        <v>2.8132482499846834</v>
      </c>
      <c r="F227" s="46" t="str">
        <f>_xlfn.XLOOKUP(B227,'F3D 2025'!$B$3:$B$60,'F3D 2025'!$A$3:$A$60,"-")</f>
        <v>-</v>
      </c>
      <c r="G227" s="49" t="str">
        <f>_xlfn.XLOOKUP(B227,'F3D 2023'!$B$3:$B$60,'F3D 2023'!$A$3:$A$60,"-")</f>
        <v>-</v>
      </c>
      <c r="H227" s="49" t="str">
        <f>_xlfn.XLOOKUP(B227,'F3D 2022'!$B$3:$B$60,'F3D 2022'!$A$3:$A$60,"-")</f>
        <v>-</v>
      </c>
      <c r="I227" s="49">
        <f>_xlfn.XLOOKUP(B227,'F3D 2019'!$B$3:$B$60,'F3D 2019'!$A$3:$A$60,"-")</f>
        <v>29</v>
      </c>
      <c r="J227" s="49" t="str">
        <f>_xlfn.XLOOKUP(B227,'F3D 2017'!$B$3:$B$60,'F3D 2017'!$A$3:$A$60,"-")</f>
        <v>-</v>
      </c>
      <c r="K227" s="49" t="str">
        <f>_xlfn.XLOOKUP(B227,'F3D 2015'!$B$3:$B$60,'F3D 2015'!$A$3:$A$60,"-")</f>
        <v>-</v>
      </c>
      <c r="L227" s="49" t="str">
        <f>_xlfn.XLOOKUP(B227,'F3D 2013'!$B$3:$B$60,'F3D 2013'!$A$3:$A$60,"-")</f>
        <v>-</v>
      </c>
      <c r="M227" s="49" t="str">
        <f>_xlfn.XLOOKUP(B227,'F3D 2011'!$B$3:$B$60,'F3D 2011'!$A$3:$A$60,"-")</f>
        <v>-</v>
      </c>
      <c r="N227" s="49" t="str">
        <f>_xlfn.XLOOKUP(B227,'F3D 2009'!$B$3:$B$60,'F3D 2009'!$A$3:$A$60,"-")</f>
        <v>-</v>
      </c>
      <c r="O227" s="49" t="str">
        <f>_xlfn.XLOOKUP(B227,'F3D 2007'!$B$3:$B$60,'F3D 2007'!$A$3:$A$60,"-")</f>
        <v>-</v>
      </c>
      <c r="P227" s="49" t="str">
        <f>_xlfn.XLOOKUP(B227,'F3D 2005'!$B$3:$B$60,'F3D 2005'!$A$3:$A$60,"-")</f>
        <v>-</v>
      </c>
      <c r="Q227" s="49" t="str">
        <f>_xlfn.XLOOKUP(B227,'F3D 2003'!$B$3:$B$60,'F3D 2003'!$A$3:$A$60,"-")</f>
        <v>-</v>
      </c>
      <c r="R227" s="49" t="str">
        <f>_xlfn.XLOOKUP(B227,'F3D 2001'!$B$3:$B$60,'F3D 2001'!$A$3:$A$60,"-")</f>
        <v>-</v>
      </c>
      <c r="S227" s="49" t="str">
        <f>_xlfn.XLOOKUP(B227,'F3D 1999'!$B$3:$B$60,'F3D 1999'!$A$3:$A$60,"-")</f>
        <v>-</v>
      </c>
      <c r="T227" s="49" t="str">
        <f>_xlfn.XLOOKUP(B227,'F3D 1997'!$B$3:$B$56,'F3D 1997'!$A$3:$A$56,"-")</f>
        <v>-</v>
      </c>
      <c r="U227" s="49" t="str">
        <f>_xlfn.XLOOKUP(B227,'F3D 1995'!$B$3:$B$60,'F3D 1995'!$A$3:$A$60,"-")</f>
        <v>-</v>
      </c>
      <c r="V227" s="49" t="str">
        <f>_xlfn.XLOOKUP(B227,'F3D 1993'!$B$3:$B$60,'F3D 1993'!$A$3:$A$60,"-")</f>
        <v>-</v>
      </c>
      <c r="W227" s="49" t="str">
        <f>_xlfn.XLOOKUP(B227,'F3D 1991'!$B$3:$B$60,'F3D 1991'!$A$3:$A$60,"-")</f>
        <v>-</v>
      </c>
      <c r="X227" s="49" t="str">
        <f>_xlfn.XLOOKUP(B227,'F3D 1989'!$B$3:$B$60,'F3D 1989'!$A$3:$A$60,"-")</f>
        <v>-</v>
      </c>
      <c r="Y227" s="49" t="str">
        <f>_xlfn.XLOOKUP(B227,'F3D 1987'!$B$3:$B$60,'F3D 1987'!$A$3:$A$60,"-")</f>
        <v>-</v>
      </c>
      <c r="Z227" s="50" t="str">
        <f>_xlfn.XLOOKUP(B227,'F3D 1985'!$B$3:$B$60,'F3D 1985'!$A$3:$A$60,"-")</f>
        <v>-</v>
      </c>
    </row>
    <row r="228" spans="1:26" x14ac:dyDescent="0.3">
      <c r="A228" s="40">
        <f>A227+1</f>
        <v>226</v>
      </c>
      <c r="B228" s="41" t="s">
        <v>228</v>
      </c>
      <c r="C228" s="42" t="s">
        <v>10</v>
      </c>
      <c r="D228" s="85">
        <f>MIN(_xlfn.XLOOKUP(B228,'F3D 2025'!B:B,'F3D 2025'!E:E,200),_xlfn.XLOOKUP(B228,'F3D 2023'!B:B,'F3D 2023'!E:E,200),_xlfn.XLOOKUP(B228,'F3D 2022'!B:B,'F3D 2022'!E:E,200),_xlfn.XLOOKUP(B228,'F3D 2019'!B:B,'F3D 2019'!E:E,200),_xlfn.XLOOKUP(B228,'F3D 2017'!B:B,'F3D 2017'!E:E,200),_xlfn.XLOOKUP(B228,'F3D 2015'!B:B,'F3D 2015'!E:E,200),_xlfn.XLOOKUP(B228,'F3D 2013'!B:B,'F3D 2013'!E:E,200),_xlfn.XLOOKUP(B228,'F3D 2011'!B:B,'F3D 2011'!E:E,200),_xlfn.XLOOKUP(B228,'F3D 2009'!B:B,'F3D 2009'!E:E,200),_xlfn.XLOOKUP(B228,'F3D 2007'!B:B,'F3D 2007'!E:E,200),_xlfn.XLOOKUP(B228,'F3D 2005'!B:B,'F3D 2005'!E:E,200),_xlfn.XLOOKUP(B228,'F3D 2003'!B:B,'F3D 2003'!E:E,200),_xlfn.XLOOKUP(B228,'F3D 2001'!B:B,'F3D 2001'!E:E,200),_xlfn.XLOOKUP(B228,'F3D 1999'!B:B,'F3D 1999'!E:E,200),_xlfn.XLOOKUP(B228,'F3D 1997'!B:B,'F3D 1997'!E:E,200),_xlfn.XLOOKUP(B228,'F3D 1995'!B:B,'F3D 1995'!E:E,200),_xlfn.XLOOKUP(B228,'F3D 1993'!B:B,'F3D 1993'!E:E,200),_xlfn.XLOOKUP(B228,'F3D 1991'!B:B,'F3D 1991'!E:E,200),_xlfn.XLOOKUP(B228,'F3D 1989'!B:B,'F3D 1989'!E:E,200),_xlfn.XLOOKUP(B228,'F3D 1987'!B:B,'F3D 1987'!E:E,200),_xlfn.XLOOKUP(B228,'F3D 1985'!B:B,'F3D 1985'!E:E,200))</f>
        <v>69.14</v>
      </c>
      <c r="E228" s="82">
        <f>_xlfn.XLOOKUP(F228,AB:AB,AC:AC,0)+_xlfn.XLOOKUP(G228,AB:AB,AC:AC,0)+_xlfn.XLOOKUP(H228,AB:AB,AC:AC,0)+_xlfn.XLOOKUP(I228,AB:AB,AC:AC,0)+_xlfn.XLOOKUP(J228,AB:AB,AC:AC,0)+_xlfn.XLOOKUP(K228,AB:AB,AC:AC,0)+_xlfn.XLOOKUP(L228,AB:AB,AC:AC,0)+_xlfn.XLOOKUP(M228,AB:AB,AC:AC,0)+_xlfn.XLOOKUP(N228,AB:AB,AC:AC,0)+_xlfn.XLOOKUP(O228,AB:AB,AC:AC,0)+_xlfn.XLOOKUP(P228,AB:AB,AC:AC,0)+_xlfn.XLOOKUP(Q228,AB:AB,AC:AC,0)+_xlfn.XLOOKUP(R228,AB:AB,AC:AC,0)+_xlfn.XLOOKUP(S228,AB:AB,AC:AC,0)+_xlfn.XLOOKUP(T228,AB:AB,AC:AC,0)+_xlfn.XLOOKUP(U228,AB:AB,AC:AC,0)+_xlfn.XLOOKUP(V228,AB:AB,AC:AC,0)+_xlfn.XLOOKUP(W228,AB:AB,AC:AC,0)+_xlfn.XLOOKUP(X228,AB:AB,AC:AC,0)+_xlfn.XLOOKUP(Y228,AB:AB,AC:AC,0)+_xlfn.XLOOKUP(Z228,AB:AB,AC:AC,0)</f>
        <v>2.8132482499846834</v>
      </c>
      <c r="F228" s="46" t="str">
        <f>_xlfn.XLOOKUP(B228,'F3D 2025'!$B$3:$B$60,'F3D 2025'!$A$3:$A$60,"-")</f>
        <v>-</v>
      </c>
      <c r="G228" s="49" t="str">
        <f>_xlfn.XLOOKUP(B228,'F3D 2023'!$B$3:$B$60,'F3D 2023'!$A$3:$A$60,"-")</f>
        <v>-</v>
      </c>
      <c r="H228" s="49" t="str">
        <f>_xlfn.XLOOKUP(B228,'F3D 2022'!$B$3:$B$60,'F3D 2022'!$A$3:$A$60,"-")</f>
        <v>-</v>
      </c>
      <c r="I228" s="49" t="str">
        <f>_xlfn.XLOOKUP(B228,'F3D 2019'!$B$3:$B$60,'F3D 2019'!$A$3:$A$60,"-")</f>
        <v>-</v>
      </c>
      <c r="J228" s="49" t="str">
        <f>_xlfn.XLOOKUP(B228,'F3D 2017'!$B$3:$B$60,'F3D 2017'!$A$3:$A$60,"-")</f>
        <v>-</v>
      </c>
      <c r="K228" s="49" t="str">
        <f>_xlfn.XLOOKUP(B228,'F3D 2015'!$B$3:$B$60,'F3D 2015'!$A$3:$A$60,"-")</f>
        <v>-</v>
      </c>
      <c r="L228" s="49" t="str">
        <f>_xlfn.XLOOKUP(B228,'F3D 2013'!$B$3:$B$60,'F3D 2013'!$A$3:$A$60,"-")</f>
        <v>-</v>
      </c>
      <c r="M228" s="49" t="str">
        <f>_xlfn.XLOOKUP(B228,'F3D 2011'!$B$3:$B$60,'F3D 2011'!$A$3:$A$60,"-")</f>
        <v>-</v>
      </c>
      <c r="N228" s="49" t="str">
        <f>_xlfn.XLOOKUP(B228,'F3D 2009'!$B$3:$B$60,'F3D 2009'!$A$3:$A$60,"-")</f>
        <v>-</v>
      </c>
      <c r="O228" s="49" t="str">
        <f>_xlfn.XLOOKUP(B228,'F3D 2007'!$B$3:$B$60,'F3D 2007'!$A$3:$A$60,"-")</f>
        <v>-</v>
      </c>
      <c r="P228" s="49">
        <f>_xlfn.XLOOKUP(B228,'F3D 2005'!$B$3:$B$60,'F3D 2005'!$A$3:$A$60,"-")</f>
        <v>29</v>
      </c>
      <c r="Q228" s="49" t="str">
        <f>_xlfn.XLOOKUP(B228,'F3D 2003'!$B$3:$B$60,'F3D 2003'!$A$3:$A$60,"-")</f>
        <v>-</v>
      </c>
      <c r="R228" s="49" t="str">
        <f>_xlfn.XLOOKUP(B228,'F3D 2001'!$B$3:$B$60,'F3D 2001'!$A$3:$A$60,"-")</f>
        <v>-</v>
      </c>
      <c r="S228" s="49" t="str">
        <f>_xlfn.XLOOKUP(B228,'F3D 1999'!$B$3:$B$60,'F3D 1999'!$A$3:$A$60,"-")</f>
        <v>-</v>
      </c>
      <c r="T228" s="49" t="str">
        <f>_xlfn.XLOOKUP(B228,'F3D 1997'!$B$3:$B$56,'F3D 1997'!$A$3:$A$56,"-")</f>
        <v>-</v>
      </c>
      <c r="U228" s="49" t="str">
        <f>_xlfn.XLOOKUP(B228,'F3D 1995'!$B$3:$B$60,'F3D 1995'!$A$3:$A$60,"-")</f>
        <v>-</v>
      </c>
      <c r="V228" s="49" t="str">
        <f>_xlfn.XLOOKUP(B228,'F3D 1993'!$B$3:$B$60,'F3D 1993'!$A$3:$A$60,"-")</f>
        <v>-</v>
      </c>
      <c r="W228" s="49" t="str">
        <f>_xlfn.XLOOKUP(B228,'F3D 1991'!$B$3:$B$60,'F3D 1991'!$A$3:$A$60,"-")</f>
        <v>-</v>
      </c>
      <c r="X228" s="49" t="str">
        <f>_xlfn.XLOOKUP(B228,'F3D 1989'!$B$3:$B$60,'F3D 1989'!$A$3:$A$60,"-")</f>
        <v>-</v>
      </c>
      <c r="Y228" s="49" t="str">
        <f>_xlfn.XLOOKUP(B228,'F3D 1987'!$B$3:$B$60,'F3D 1987'!$A$3:$A$60,"-")</f>
        <v>-</v>
      </c>
      <c r="Z228" s="50" t="str">
        <f>_xlfn.XLOOKUP(B228,'F3D 1985'!$B$3:$B$60,'F3D 1985'!$A$3:$A$60,"-")</f>
        <v>-</v>
      </c>
    </row>
    <row r="229" spans="1:26" x14ac:dyDescent="0.3">
      <c r="A229" s="40">
        <f>A228+1</f>
        <v>227</v>
      </c>
      <c r="B229" s="41" t="s">
        <v>132</v>
      </c>
      <c r="C229" s="42" t="s">
        <v>86</v>
      </c>
      <c r="D229" s="85">
        <f>MIN(_xlfn.XLOOKUP(B229,'F3D 2025'!B:B,'F3D 2025'!E:E,200),_xlfn.XLOOKUP(B229,'F3D 2023'!B:B,'F3D 2023'!E:E,200),_xlfn.XLOOKUP(B229,'F3D 2022'!B:B,'F3D 2022'!E:E,200),_xlfn.XLOOKUP(B229,'F3D 2019'!B:B,'F3D 2019'!E:E,200),_xlfn.XLOOKUP(B229,'F3D 2017'!B:B,'F3D 2017'!E:E,200),_xlfn.XLOOKUP(B229,'F3D 2015'!B:B,'F3D 2015'!E:E,200),_xlfn.XLOOKUP(B229,'F3D 2013'!B:B,'F3D 2013'!E:E,200),_xlfn.XLOOKUP(B229,'F3D 2011'!B:B,'F3D 2011'!E:E,200),_xlfn.XLOOKUP(B229,'F3D 2009'!B:B,'F3D 2009'!E:E,200),_xlfn.XLOOKUP(B229,'F3D 2007'!B:B,'F3D 2007'!E:E,200),_xlfn.XLOOKUP(B229,'F3D 2005'!B:B,'F3D 2005'!E:E,200),_xlfn.XLOOKUP(B229,'F3D 2003'!B:B,'F3D 2003'!E:E,200),_xlfn.XLOOKUP(B229,'F3D 2001'!B:B,'F3D 2001'!E:E,200),_xlfn.XLOOKUP(B229,'F3D 1999'!B:B,'F3D 1999'!E:E,200),_xlfn.XLOOKUP(B229,'F3D 1997'!B:B,'F3D 1997'!E:E,200),_xlfn.XLOOKUP(B229,'F3D 1995'!B:B,'F3D 1995'!E:E,200),_xlfn.XLOOKUP(B229,'F3D 1993'!B:B,'F3D 1993'!E:E,200),_xlfn.XLOOKUP(B229,'F3D 1991'!B:B,'F3D 1991'!E:E,200),_xlfn.XLOOKUP(B229,'F3D 1989'!B:B,'F3D 1989'!E:E,200),_xlfn.XLOOKUP(B229,'F3D 1987'!B:B,'F3D 1987'!E:E,200),_xlfn.XLOOKUP(B229,'F3D 1985'!B:B,'F3D 1985'!E:E,200))</f>
        <v>68.47</v>
      </c>
      <c r="E229" s="82">
        <f>_xlfn.XLOOKUP(F229,AB:AB,AC:AC,0)+_xlfn.XLOOKUP(G229,AB:AB,AC:AC,0)+_xlfn.XLOOKUP(H229,AB:AB,AC:AC,0)+_xlfn.XLOOKUP(I229,AB:AB,AC:AC,0)+_xlfn.XLOOKUP(J229,AB:AB,AC:AC,0)+_xlfn.XLOOKUP(K229,AB:AB,AC:AC,0)+_xlfn.XLOOKUP(L229,AB:AB,AC:AC,0)+_xlfn.XLOOKUP(M229,AB:AB,AC:AC,0)+_xlfn.XLOOKUP(N229,AB:AB,AC:AC,0)+_xlfn.XLOOKUP(O229,AB:AB,AC:AC,0)+_xlfn.XLOOKUP(P229,AB:AB,AC:AC,0)+_xlfn.XLOOKUP(Q229,AB:AB,AC:AC,0)+_xlfn.XLOOKUP(R229,AB:AB,AC:AC,0)+_xlfn.XLOOKUP(S229,AB:AB,AC:AC,0)+_xlfn.XLOOKUP(T229,AB:AB,AC:AC,0)+_xlfn.XLOOKUP(U229,AB:AB,AC:AC,0)+_xlfn.XLOOKUP(V229,AB:AB,AC:AC,0)+_xlfn.XLOOKUP(W229,AB:AB,AC:AC,0)+_xlfn.XLOOKUP(X229,AB:AB,AC:AC,0)+_xlfn.XLOOKUP(Y229,AB:AB,AC:AC,0)+_xlfn.XLOOKUP(Z229,AB:AB,AC:AC,0)</f>
        <v>2.8132482499846834</v>
      </c>
      <c r="F229" s="46" t="str">
        <f>_xlfn.XLOOKUP(B229,'F3D 2025'!$B$3:$B$60,'F3D 2025'!$A$3:$A$60,"-")</f>
        <v>-</v>
      </c>
      <c r="G229" s="49" t="str">
        <f>_xlfn.XLOOKUP(B229,'F3D 2023'!$B$3:$B$60,'F3D 2023'!$A$3:$A$60,"-")</f>
        <v>-</v>
      </c>
      <c r="H229" s="49">
        <f>_xlfn.XLOOKUP(B229,'F3D 2022'!$B$3:$B$60,'F3D 2022'!$A$3:$A$60,"-")</f>
        <v>29</v>
      </c>
      <c r="I229" s="49" t="str">
        <f>_xlfn.XLOOKUP(B229,'F3D 2019'!$B$3:$B$60,'F3D 2019'!$A$3:$A$60,"-")</f>
        <v>-</v>
      </c>
      <c r="J229" s="49" t="str">
        <f>_xlfn.XLOOKUP(B229,'F3D 2017'!$B$3:$B$60,'F3D 2017'!$A$3:$A$60,"-")</f>
        <v>-</v>
      </c>
      <c r="K229" s="49" t="str">
        <f>_xlfn.XLOOKUP(B229,'F3D 2015'!$B$3:$B$60,'F3D 2015'!$A$3:$A$60,"-")</f>
        <v>-</v>
      </c>
      <c r="L229" s="49" t="str">
        <f>_xlfn.XLOOKUP(B229,'F3D 2013'!$B$3:$B$60,'F3D 2013'!$A$3:$A$60,"-")</f>
        <v>-</v>
      </c>
      <c r="M229" s="49" t="str">
        <f>_xlfn.XLOOKUP(B229,'F3D 2011'!$B$3:$B$60,'F3D 2011'!$A$3:$A$60,"-")</f>
        <v>-</v>
      </c>
      <c r="N229" s="49" t="str">
        <f>_xlfn.XLOOKUP(B229,'F3D 2009'!$B$3:$B$60,'F3D 2009'!$A$3:$A$60,"-")</f>
        <v>-</v>
      </c>
      <c r="O229" s="49" t="str">
        <f>_xlfn.XLOOKUP(B229,'F3D 2007'!$B$3:$B$60,'F3D 2007'!$A$3:$A$60,"-")</f>
        <v>-</v>
      </c>
      <c r="P229" s="49" t="str">
        <f>_xlfn.XLOOKUP(B229,'F3D 2005'!$B$3:$B$60,'F3D 2005'!$A$3:$A$60,"-")</f>
        <v>-</v>
      </c>
      <c r="Q229" s="49" t="str">
        <f>_xlfn.XLOOKUP(B229,'F3D 2003'!$B$3:$B$60,'F3D 2003'!$A$3:$A$60,"-")</f>
        <v>-</v>
      </c>
      <c r="R229" s="49" t="str">
        <f>_xlfn.XLOOKUP(B229,'F3D 2001'!$B$3:$B$60,'F3D 2001'!$A$3:$A$60,"-")</f>
        <v>-</v>
      </c>
      <c r="S229" s="49" t="str">
        <f>_xlfn.XLOOKUP(B229,'F3D 1999'!$B$3:$B$60,'F3D 1999'!$A$3:$A$60,"-")</f>
        <v>-</v>
      </c>
      <c r="T229" s="49" t="str">
        <f>_xlfn.XLOOKUP(B229,'F3D 1997'!$B$3:$B$56,'F3D 1997'!$A$3:$A$56,"-")</f>
        <v>-</v>
      </c>
      <c r="U229" s="49" t="str">
        <f>_xlfn.XLOOKUP(B229,'F3D 1995'!$B$3:$B$60,'F3D 1995'!$A$3:$A$60,"-")</f>
        <v>-</v>
      </c>
      <c r="V229" s="49" t="str">
        <f>_xlfn.XLOOKUP(B229,'F3D 1993'!$B$3:$B$60,'F3D 1993'!$A$3:$A$60,"-")</f>
        <v>-</v>
      </c>
      <c r="W229" s="49" t="str">
        <f>_xlfn.XLOOKUP(B229,'F3D 1991'!$B$3:$B$60,'F3D 1991'!$A$3:$A$60,"-")</f>
        <v>-</v>
      </c>
      <c r="X229" s="49" t="str">
        <f>_xlfn.XLOOKUP(B229,'F3D 1989'!$B$3:$B$60,'F3D 1989'!$A$3:$A$60,"-")</f>
        <v>-</v>
      </c>
      <c r="Y229" s="49" t="str">
        <f>_xlfn.XLOOKUP(B229,'F3D 1987'!$B$3:$B$60,'F3D 1987'!$A$3:$A$60,"-")</f>
        <v>-</v>
      </c>
      <c r="Z229" s="50" t="str">
        <f>_xlfn.XLOOKUP(B229,'F3D 1985'!$B$3:$B$60,'F3D 1985'!$A$3:$A$60,"-")</f>
        <v>-</v>
      </c>
    </row>
    <row r="230" spans="1:26" x14ac:dyDescent="0.3">
      <c r="A230" s="40">
        <f>A229+1</f>
        <v>228</v>
      </c>
      <c r="B230" s="41" t="s">
        <v>219</v>
      </c>
      <c r="C230" s="42" t="s">
        <v>221</v>
      </c>
      <c r="D230" s="85">
        <f>MIN(_xlfn.XLOOKUP(B230,'F3D 2025'!B:B,'F3D 2025'!E:E,200),_xlfn.XLOOKUP(B230,'F3D 2023'!B:B,'F3D 2023'!E:E,200),_xlfn.XLOOKUP(B230,'F3D 2022'!B:B,'F3D 2022'!E:E,200),_xlfn.XLOOKUP(B230,'F3D 2019'!B:B,'F3D 2019'!E:E,200),_xlfn.XLOOKUP(B230,'F3D 2017'!B:B,'F3D 2017'!E:E,200),_xlfn.XLOOKUP(B230,'F3D 2015'!B:B,'F3D 2015'!E:E,200),_xlfn.XLOOKUP(B230,'F3D 2013'!B:B,'F3D 2013'!E:E,200),_xlfn.XLOOKUP(B230,'F3D 2011'!B:B,'F3D 2011'!E:E,200),_xlfn.XLOOKUP(B230,'F3D 2009'!B:B,'F3D 2009'!E:E,200),_xlfn.XLOOKUP(B230,'F3D 2007'!B:B,'F3D 2007'!E:E,200),_xlfn.XLOOKUP(B230,'F3D 2005'!B:B,'F3D 2005'!E:E,200),_xlfn.XLOOKUP(B230,'F3D 2003'!B:B,'F3D 2003'!E:E,200),_xlfn.XLOOKUP(B230,'F3D 2001'!B:B,'F3D 2001'!E:E,200),_xlfn.XLOOKUP(B230,'F3D 1999'!B:B,'F3D 1999'!E:E,200),_xlfn.XLOOKUP(B230,'F3D 1997'!B:B,'F3D 1997'!E:E,200),_xlfn.XLOOKUP(B230,'F3D 1995'!B:B,'F3D 1995'!E:E,200),_xlfn.XLOOKUP(B230,'F3D 1993'!B:B,'F3D 1993'!E:E,200),_xlfn.XLOOKUP(B230,'F3D 1991'!B:B,'F3D 1991'!E:E,200),_xlfn.XLOOKUP(B230,'F3D 1989'!B:B,'F3D 1989'!E:E,200),_xlfn.XLOOKUP(B230,'F3D 1987'!B:B,'F3D 1987'!E:E,200),_xlfn.XLOOKUP(B230,'F3D 1985'!B:B,'F3D 1985'!E:E,200))</f>
        <v>70.959999999999994</v>
      </c>
      <c r="E230" s="82">
        <f>_xlfn.XLOOKUP(F230,AB:AB,AC:AC,0)+_xlfn.XLOOKUP(G230,AB:AB,AC:AC,0)+_xlfn.XLOOKUP(H230,AB:AB,AC:AC,0)+_xlfn.XLOOKUP(I230,AB:AB,AC:AC,0)+_xlfn.XLOOKUP(J230,AB:AB,AC:AC,0)+_xlfn.XLOOKUP(K230,AB:AB,AC:AC,0)+_xlfn.XLOOKUP(L230,AB:AB,AC:AC,0)+_xlfn.XLOOKUP(M230,AB:AB,AC:AC,0)+_xlfn.XLOOKUP(N230,AB:AB,AC:AC,0)+_xlfn.XLOOKUP(O230,AB:AB,AC:AC,0)+_xlfn.XLOOKUP(P230,AB:AB,AC:AC,0)+_xlfn.XLOOKUP(Q230,AB:AB,AC:AC,0)+_xlfn.XLOOKUP(R230,AB:AB,AC:AC,0)+_xlfn.XLOOKUP(S230,AB:AB,AC:AC,0)+_xlfn.XLOOKUP(T230,AB:AB,AC:AC,0)+_xlfn.XLOOKUP(U230,AB:AB,AC:AC,0)+_xlfn.XLOOKUP(V230,AB:AB,AC:AC,0)+_xlfn.XLOOKUP(W230,AB:AB,AC:AC,0)+_xlfn.XLOOKUP(X230,AB:AB,AC:AC,0)+_xlfn.XLOOKUP(Y230,AB:AB,AC:AC,0)+_xlfn.XLOOKUP(Z230,AB:AB,AC:AC,0)</f>
        <v>2.7032511066135951</v>
      </c>
      <c r="F230" s="46" t="str">
        <f>_xlfn.XLOOKUP(B230,'F3D 2025'!$B$3:$B$60,'F3D 2025'!$A$3:$A$60,"-")</f>
        <v>-</v>
      </c>
      <c r="G230" s="49" t="str">
        <f>_xlfn.XLOOKUP(B230,'F3D 2023'!$B$3:$B$60,'F3D 2023'!$A$3:$A$60,"-")</f>
        <v>-</v>
      </c>
      <c r="H230" s="49" t="str">
        <f>_xlfn.XLOOKUP(B230,'F3D 2022'!$B$3:$B$60,'F3D 2022'!$A$3:$A$60,"-")</f>
        <v>-</v>
      </c>
      <c r="I230" s="49" t="str">
        <f>_xlfn.XLOOKUP(B230,'F3D 2019'!$B$3:$B$60,'F3D 2019'!$A$3:$A$60,"-")</f>
        <v>-</v>
      </c>
      <c r="J230" s="49" t="str">
        <f>_xlfn.XLOOKUP(B230,'F3D 2017'!$B$3:$B$60,'F3D 2017'!$A$3:$A$60,"-")</f>
        <v>-</v>
      </c>
      <c r="K230" s="49" t="str">
        <f>_xlfn.XLOOKUP(B230,'F3D 2015'!$B$3:$B$60,'F3D 2015'!$A$3:$A$60,"-")</f>
        <v>-</v>
      </c>
      <c r="L230" s="49" t="str">
        <f>_xlfn.XLOOKUP(B230,'F3D 2013'!$B$3:$B$60,'F3D 2013'!$A$3:$A$60,"-")</f>
        <v>-</v>
      </c>
      <c r="M230" s="49" t="str">
        <f>_xlfn.XLOOKUP(B230,'F3D 2011'!$B$3:$B$60,'F3D 2011'!$A$3:$A$60,"-")</f>
        <v>-</v>
      </c>
      <c r="N230" s="49" t="str">
        <f>_xlfn.XLOOKUP(B230,'F3D 2009'!$B$3:$B$60,'F3D 2009'!$A$3:$A$60,"-")</f>
        <v>-</v>
      </c>
      <c r="O230" s="49">
        <f>_xlfn.XLOOKUP(B230,'F3D 2007'!$B$3:$B$60,'F3D 2007'!$A$3:$A$60,"-")</f>
        <v>40</v>
      </c>
      <c r="P230" s="49" t="str">
        <f>_xlfn.XLOOKUP(B230,'F3D 2005'!$B$3:$B$60,'F3D 2005'!$A$3:$A$60,"-")</f>
        <v>-</v>
      </c>
      <c r="Q230" s="49" t="str">
        <f>_xlfn.XLOOKUP(B230,'F3D 2003'!$B$3:$B$60,'F3D 2003'!$A$3:$A$60,"-")</f>
        <v>-</v>
      </c>
      <c r="R230" s="49" t="str">
        <f>_xlfn.XLOOKUP(B230,'F3D 2001'!$B$3:$B$60,'F3D 2001'!$A$3:$A$60,"-")</f>
        <v>-</v>
      </c>
      <c r="S230" s="49">
        <f>_xlfn.XLOOKUP(B230,'F3D 1999'!$B$3:$B$60,'F3D 1999'!$A$3:$A$60,"-")</f>
        <v>41</v>
      </c>
      <c r="T230" s="49" t="str">
        <f>_xlfn.XLOOKUP(B230,'F3D 1997'!$B$3:$B$56,'F3D 1997'!$A$3:$A$56,"-")</f>
        <v>-</v>
      </c>
      <c r="U230" s="49" t="str">
        <f>_xlfn.XLOOKUP(B230,'F3D 1995'!$B$3:$B$60,'F3D 1995'!$A$3:$A$60,"-")</f>
        <v>-</v>
      </c>
      <c r="V230" s="49" t="str">
        <f>_xlfn.XLOOKUP(B230,'F3D 1993'!$B$3:$B$60,'F3D 1993'!$A$3:$A$60,"-")</f>
        <v>-</v>
      </c>
      <c r="W230" s="49" t="str">
        <f>_xlfn.XLOOKUP(B230,'F3D 1991'!$B$3:$B$60,'F3D 1991'!$A$3:$A$60,"-")</f>
        <v>-</v>
      </c>
      <c r="X230" s="49" t="str">
        <f>_xlfn.XLOOKUP(B230,'F3D 1989'!$B$3:$B$60,'F3D 1989'!$A$3:$A$60,"-")</f>
        <v>-</v>
      </c>
      <c r="Y230" s="49" t="str">
        <f>_xlfn.XLOOKUP(B230,'F3D 1987'!$B$3:$B$60,'F3D 1987'!$A$3:$A$60,"-")</f>
        <v>-</v>
      </c>
      <c r="Z230" s="50" t="str">
        <f>_xlfn.XLOOKUP(B230,'F3D 1985'!$B$3:$B$60,'F3D 1985'!$A$3:$A$60,"-")</f>
        <v>-</v>
      </c>
    </row>
    <row r="231" spans="1:26" x14ac:dyDescent="0.3">
      <c r="A231" s="40">
        <f>A230+1</f>
        <v>229</v>
      </c>
      <c r="B231" s="41" t="s">
        <v>246</v>
      </c>
      <c r="C231" s="42" t="s">
        <v>145</v>
      </c>
      <c r="D231" s="85">
        <f>MIN(_xlfn.XLOOKUP(B231,'F3D 2025'!B:B,'F3D 2025'!E:E,200),_xlfn.XLOOKUP(B231,'F3D 2023'!B:B,'F3D 2023'!E:E,200),_xlfn.XLOOKUP(B231,'F3D 2022'!B:B,'F3D 2022'!E:E,200),_xlfn.XLOOKUP(B231,'F3D 2019'!B:B,'F3D 2019'!E:E,200),_xlfn.XLOOKUP(B231,'F3D 2017'!B:B,'F3D 2017'!E:E,200),_xlfn.XLOOKUP(B231,'F3D 2015'!B:B,'F3D 2015'!E:E,200),_xlfn.XLOOKUP(B231,'F3D 2013'!B:B,'F3D 2013'!E:E,200),_xlfn.XLOOKUP(B231,'F3D 2011'!B:B,'F3D 2011'!E:E,200),_xlfn.XLOOKUP(B231,'F3D 2009'!B:B,'F3D 2009'!E:E,200),_xlfn.XLOOKUP(B231,'F3D 2007'!B:B,'F3D 2007'!E:E,200),_xlfn.XLOOKUP(B231,'F3D 2005'!B:B,'F3D 2005'!E:E,200),_xlfn.XLOOKUP(B231,'F3D 2003'!B:B,'F3D 2003'!E:E,200),_xlfn.XLOOKUP(B231,'F3D 2001'!B:B,'F3D 2001'!E:E,200),_xlfn.XLOOKUP(B231,'F3D 1999'!B:B,'F3D 1999'!E:E,200),_xlfn.XLOOKUP(B231,'F3D 1997'!B:B,'F3D 1997'!E:E,200),_xlfn.XLOOKUP(B231,'F3D 1995'!B:B,'F3D 1995'!E:E,200),_xlfn.XLOOKUP(B231,'F3D 1993'!B:B,'F3D 1993'!E:E,200),_xlfn.XLOOKUP(B231,'F3D 1991'!B:B,'F3D 1991'!E:E,200),_xlfn.XLOOKUP(B231,'F3D 1989'!B:B,'F3D 1989'!E:E,200),_xlfn.XLOOKUP(B231,'F3D 1987'!B:B,'F3D 1987'!E:E,200),_xlfn.XLOOKUP(B231,'F3D 1985'!B:B,'F3D 1985'!E:E,200))</f>
        <v>70.2</v>
      </c>
      <c r="E231" s="82">
        <f>_xlfn.XLOOKUP(F231,AB:AB,AC:AC,0)+_xlfn.XLOOKUP(G231,AB:AB,AC:AC,0)+_xlfn.XLOOKUP(H231,AB:AB,AC:AC,0)+_xlfn.XLOOKUP(I231,AB:AB,AC:AC,0)+_xlfn.XLOOKUP(J231,AB:AB,AC:AC,0)+_xlfn.XLOOKUP(K231,AB:AB,AC:AC,0)+_xlfn.XLOOKUP(L231,AB:AB,AC:AC,0)+_xlfn.XLOOKUP(M231,AB:AB,AC:AC,0)+_xlfn.XLOOKUP(N231,AB:AB,AC:AC,0)+_xlfn.XLOOKUP(O231,AB:AB,AC:AC,0)+_xlfn.XLOOKUP(P231,AB:AB,AC:AC,0)+_xlfn.XLOOKUP(Q231,AB:AB,AC:AC,0)+_xlfn.XLOOKUP(R231,AB:AB,AC:AC,0)+_xlfn.XLOOKUP(S231,AB:AB,AC:AC,0)+_xlfn.XLOOKUP(T231,AB:AB,AC:AC,0)+_xlfn.XLOOKUP(U231,AB:AB,AC:AC,0)+_xlfn.XLOOKUP(V231,AB:AB,AC:AC,0)+_xlfn.XLOOKUP(W231,AB:AB,AC:AC,0)+_xlfn.XLOOKUP(X231,AB:AB,AC:AC,0)+_xlfn.XLOOKUP(Y231,AB:AB,AC:AC,0)+_xlfn.XLOOKUP(Z231,AB:AB,AC:AC,0)</f>
        <v>2.6597798092358391</v>
      </c>
      <c r="F231" s="46" t="str">
        <f>_xlfn.XLOOKUP(B231,'F3D 2025'!$B$3:$B$60,'F3D 2025'!$A$3:$A$60,"-")</f>
        <v>-</v>
      </c>
      <c r="G231" s="49" t="str">
        <f>_xlfn.XLOOKUP(B231,'F3D 2023'!$B$3:$B$60,'F3D 2023'!$A$3:$A$60,"-")</f>
        <v>-</v>
      </c>
      <c r="H231" s="49" t="str">
        <f>_xlfn.XLOOKUP(B231,'F3D 2022'!$B$3:$B$60,'F3D 2022'!$A$3:$A$60,"-")</f>
        <v>-</v>
      </c>
      <c r="I231" s="49" t="str">
        <f>_xlfn.XLOOKUP(B231,'F3D 2019'!$B$3:$B$60,'F3D 2019'!$A$3:$A$60,"-")</f>
        <v>-</v>
      </c>
      <c r="J231" s="49" t="str">
        <f>_xlfn.XLOOKUP(B231,'F3D 2017'!$B$3:$B$60,'F3D 2017'!$A$3:$A$60,"-")</f>
        <v>-</v>
      </c>
      <c r="K231" s="49" t="str">
        <f>_xlfn.XLOOKUP(B231,'F3D 2015'!$B$3:$B$60,'F3D 2015'!$A$3:$A$60,"-")</f>
        <v>-</v>
      </c>
      <c r="L231" s="49" t="str">
        <f>_xlfn.XLOOKUP(B231,'F3D 2013'!$B$3:$B$60,'F3D 2013'!$A$3:$A$60,"-")</f>
        <v>-</v>
      </c>
      <c r="M231" s="49">
        <f>_xlfn.XLOOKUP(B231,'F3D 2011'!$B$3:$B$60,'F3D 2011'!$A$3:$A$60,"-")</f>
        <v>42</v>
      </c>
      <c r="N231" s="49" t="str">
        <f>_xlfn.XLOOKUP(B231,'F3D 2009'!$B$3:$B$60,'F3D 2009'!$A$3:$A$60,"-")</f>
        <v>-</v>
      </c>
      <c r="O231" s="49" t="str">
        <f>_xlfn.XLOOKUP(B231,'F3D 2007'!$B$3:$B$60,'F3D 2007'!$A$3:$A$60,"-")</f>
        <v>-</v>
      </c>
      <c r="P231" s="49" t="str">
        <f>_xlfn.XLOOKUP(B231,'F3D 2005'!$B$3:$B$60,'F3D 2005'!$A$3:$A$60,"-")</f>
        <v>-</v>
      </c>
      <c r="Q231" s="49">
        <f>_xlfn.XLOOKUP(B231,'F3D 2003'!$B$3:$B$60,'F3D 2003'!$A$3:$A$60,"-")</f>
        <v>40</v>
      </c>
      <c r="R231" s="49" t="str">
        <f>_xlfn.XLOOKUP(B231,'F3D 2001'!$B$3:$B$60,'F3D 2001'!$A$3:$A$60,"-")</f>
        <v>-</v>
      </c>
      <c r="S231" s="49" t="str">
        <f>_xlfn.XLOOKUP(B231,'F3D 1999'!$B$3:$B$60,'F3D 1999'!$A$3:$A$60,"-")</f>
        <v>-</v>
      </c>
      <c r="T231" s="49" t="str">
        <f>_xlfn.XLOOKUP(B231,'F3D 1997'!$B$3:$B$56,'F3D 1997'!$A$3:$A$56,"-")</f>
        <v>-</v>
      </c>
      <c r="U231" s="49" t="str">
        <f>_xlfn.XLOOKUP(B231,'F3D 1995'!$B$3:$B$60,'F3D 1995'!$A$3:$A$60,"-")</f>
        <v>-</v>
      </c>
      <c r="V231" s="49" t="str">
        <f>_xlfn.XLOOKUP(B231,'F3D 1993'!$B$3:$B$60,'F3D 1993'!$A$3:$A$60,"-")</f>
        <v>-</v>
      </c>
      <c r="W231" s="49" t="str">
        <f>_xlfn.XLOOKUP(B231,'F3D 1991'!$B$3:$B$60,'F3D 1991'!$A$3:$A$60,"-")</f>
        <v>-</v>
      </c>
      <c r="X231" s="49" t="str">
        <f>_xlfn.XLOOKUP(B231,'F3D 1989'!$B$3:$B$60,'F3D 1989'!$A$3:$A$60,"-")</f>
        <v>-</v>
      </c>
      <c r="Y231" s="49" t="str">
        <f>_xlfn.XLOOKUP(B231,'F3D 1987'!$B$3:$B$60,'F3D 1987'!$A$3:$A$60,"-")</f>
        <v>-</v>
      </c>
      <c r="Z231" s="50" t="str">
        <f>_xlfn.XLOOKUP(B231,'F3D 1985'!$B$3:$B$60,'F3D 1985'!$A$3:$A$60,"-")</f>
        <v>-</v>
      </c>
    </row>
    <row r="232" spans="1:26" x14ac:dyDescent="0.3">
      <c r="A232" s="40">
        <f>A231+1</f>
        <v>230</v>
      </c>
      <c r="B232" s="41" t="s">
        <v>315</v>
      </c>
      <c r="C232" s="42" t="s">
        <v>9</v>
      </c>
      <c r="D232" s="85">
        <f>MIN(_xlfn.XLOOKUP(B232,'F3D 2025'!B:B,'F3D 2025'!E:E,200),_xlfn.XLOOKUP(B232,'F3D 2023'!B:B,'F3D 2023'!E:E,200),_xlfn.XLOOKUP(B232,'F3D 2022'!B:B,'F3D 2022'!E:E,200),_xlfn.XLOOKUP(B232,'F3D 2019'!B:B,'F3D 2019'!E:E,200),_xlfn.XLOOKUP(B232,'F3D 2017'!B:B,'F3D 2017'!E:E,200),_xlfn.XLOOKUP(B232,'F3D 2015'!B:B,'F3D 2015'!E:E,200),_xlfn.XLOOKUP(B232,'F3D 2013'!B:B,'F3D 2013'!E:E,200),_xlfn.XLOOKUP(B232,'F3D 2011'!B:B,'F3D 2011'!E:E,200),_xlfn.XLOOKUP(B232,'F3D 2009'!B:B,'F3D 2009'!E:E,200),_xlfn.XLOOKUP(B232,'F3D 2007'!B:B,'F3D 2007'!E:E,200),_xlfn.XLOOKUP(B232,'F3D 2005'!B:B,'F3D 2005'!E:E,200),_xlfn.XLOOKUP(B232,'F3D 2003'!B:B,'F3D 2003'!E:E,200),_xlfn.XLOOKUP(B232,'F3D 2001'!B:B,'F3D 2001'!E:E,200),_xlfn.XLOOKUP(B232,'F3D 1999'!B:B,'F3D 1999'!E:E,200),_xlfn.XLOOKUP(B232,'F3D 1997'!B:B,'F3D 1997'!E:E,200),_xlfn.XLOOKUP(B232,'F3D 1995'!B:B,'F3D 1995'!E:E,200),_xlfn.XLOOKUP(B232,'F3D 1993'!B:B,'F3D 1993'!E:E,200),_xlfn.XLOOKUP(B232,'F3D 1991'!B:B,'F3D 1991'!E:E,200),_xlfn.XLOOKUP(B232,'F3D 1989'!B:B,'F3D 1989'!E:E,200),_xlfn.XLOOKUP(B232,'F3D 1987'!B:B,'F3D 1987'!E:E,200),_xlfn.XLOOKUP(B232,'F3D 1985'!B:B,'F3D 1985'!E:E,200))</f>
        <v>74.569999999999993</v>
      </c>
      <c r="E232" s="82">
        <f>_xlfn.XLOOKUP(F232,AB:AB,AC:AC,0)+_xlfn.XLOOKUP(G232,AB:AB,AC:AC,0)+_xlfn.XLOOKUP(H232,AB:AB,AC:AC,0)+_xlfn.XLOOKUP(I232,AB:AB,AC:AC,0)+_xlfn.XLOOKUP(J232,AB:AB,AC:AC,0)+_xlfn.XLOOKUP(K232,AB:AB,AC:AC,0)+_xlfn.XLOOKUP(L232,AB:AB,AC:AC,0)+_xlfn.XLOOKUP(M232,AB:AB,AC:AC,0)+_xlfn.XLOOKUP(N232,AB:AB,AC:AC,0)+_xlfn.XLOOKUP(O232,AB:AB,AC:AC,0)+_xlfn.XLOOKUP(P232,AB:AB,AC:AC,0)+_xlfn.XLOOKUP(Q232,AB:AB,AC:AC,0)+_xlfn.XLOOKUP(R232,AB:AB,AC:AC,0)+_xlfn.XLOOKUP(S232,AB:AB,AC:AC,0)+_xlfn.XLOOKUP(T232,AB:AB,AC:AC,0)+_xlfn.XLOOKUP(U232,AB:AB,AC:AC,0)+_xlfn.XLOOKUP(V232,AB:AB,AC:AC,0)+_xlfn.XLOOKUP(W232,AB:AB,AC:AC,0)+_xlfn.XLOOKUP(X232,AB:AB,AC:AC,0)+_xlfn.XLOOKUP(Y232,AB:AB,AC:AC,0)+_xlfn.XLOOKUP(Z232,AB:AB,AC:AC,0)</f>
        <v>2.5718648346724144</v>
      </c>
      <c r="F232" s="46" t="str">
        <f>_xlfn.XLOOKUP(B232,'F3D 2025'!$B$3:$B$60,'F3D 2025'!$A$3:$A$60,"-")</f>
        <v>-</v>
      </c>
      <c r="G232" s="49" t="str">
        <f>_xlfn.XLOOKUP(B232,'F3D 2023'!$B$3:$B$60,'F3D 2023'!$A$3:$A$60,"-")</f>
        <v>-</v>
      </c>
      <c r="H232" s="49" t="str">
        <f>_xlfn.XLOOKUP(B232,'F3D 2022'!$B$3:$B$60,'F3D 2022'!$A$3:$A$60,"-")</f>
        <v>-</v>
      </c>
      <c r="I232" s="49" t="str">
        <f>_xlfn.XLOOKUP(B232,'F3D 2019'!$B$3:$B$60,'F3D 2019'!$A$3:$A$60,"-")</f>
        <v>-</v>
      </c>
      <c r="J232" s="49" t="str">
        <f>_xlfn.XLOOKUP(B232,'F3D 2017'!$B$3:$B$60,'F3D 2017'!$A$3:$A$60,"-")</f>
        <v>-</v>
      </c>
      <c r="K232" s="49" t="str">
        <f>_xlfn.XLOOKUP(B232,'F3D 2015'!$B$3:$B$60,'F3D 2015'!$A$3:$A$60,"-")</f>
        <v>-</v>
      </c>
      <c r="L232" s="49" t="str">
        <f>_xlfn.XLOOKUP(B232,'F3D 2013'!$B$3:$B$60,'F3D 2013'!$A$3:$A$60,"-")</f>
        <v>-</v>
      </c>
      <c r="M232" s="49" t="str">
        <f>_xlfn.XLOOKUP(B232,'F3D 2011'!$B$3:$B$60,'F3D 2011'!$A$3:$A$60,"-")</f>
        <v>-</v>
      </c>
      <c r="N232" s="49" t="str">
        <f>_xlfn.XLOOKUP(B232,'F3D 2009'!$B$3:$B$60,'F3D 2009'!$A$3:$A$60,"-")</f>
        <v>-</v>
      </c>
      <c r="O232" s="49" t="str">
        <f>_xlfn.XLOOKUP(B232,'F3D 2007'!$B$3:$B$60,'F3D 2007'!$A$3:$A$60,"-")</f>
        <v>-</v>
      </c>
      <c r="P232" s="49" t="str">
        <f>_xlfn.XLOOKUP(B232,'F3D 2005'!$B$3:$B$60,'F3D 2005'!$A$3:$A$60,"-")</f>
        <v>-</v>
      </c>
      <c r="Q232" s="49" t="str">
        <f>_xlfn.XLOOKUP(B232,'F3D 2003'!$B$3:$B$60,'F3D 2003'!$A$3:$A$60,"-")</f>
        <v>-</v>
      </c>
      <c r="R232" s="49" t="str">
        <f>_xlfn.XLOOKUP(B232,'F3D 2001'!$B$3:$B$60,'F3D 2001'!$A$3:$A$60,"-")</f>
        <v>-</v>
      </c>
      <c r="S232" s="49" t="str">
        <f>_xlfn.XLOOKUP(B232,'F3D 1999'!$B$3:$B$60,'F3D 1999'!$A$3:$A$60,"-")</f>
        <v>-</v>
      </c>
      <c r="T232" s="49">
        <f>_xlfn.XLOOKUP(B232,'F3D 1997'!$B$3:$B$56,'F3D 1997'!$A$3:$A$56,"-")</f>
        <v>30</v>
      </c>
      <c r="U232" s="49" t="str">
        <f>_xlfn.XLOOKUP(B232,'F3D 1995'!$B$3:$B$60,'F3D 1995'!$A$3:$A$60,"-")</f>
        <v>-</v>
      </c>
      <c r="V232" s="49" t="str">
        <f>_xlfn.XLOOKUP(B232,'F3D 1993'!$B$3:$B$60,'F3D 1993'!$A$3:$A$60,"-")</f>
        <v>-</v>
      </c>
      <c r="W232" s="49" t="str">
        <f>_xlfn.XLOOKUP(B232,'F3D 1991'!$B$3:$B$60,'F3D 1991'!$A$3:$A$60,"-")</f>
        <v>-</v>
      </c>
      <c r="X232" s="49" t="str">
        <f>_xlfn.XLOOKUP(B232,'F3D 1989'!$B$3:$B$60,'F3D 1989'!$A$3:$A$60,"-")</f>
        <v>-</v>
      </c>
      <c r="Y232" s="49" t="str">
        <f>_xlfn.XLOOKUP(B232,'F3D 1987'!$B$3:$B$60,'F3D 1987'!$A$3:$A$60,"-")</f>
        <v>-</v>
      </c>
      <c r="Z232" s="50" t="str">
        <f>_xlfn.XLOOKUP(B232,'F3D 1985'!$B$3:$B$60,'F3D 1985'!$A$3:$A$60,"-")</f>
        <v>-</v>
      </c>
    </row>
    <row r="233" spans="1:26" x14ac:dyDescent="0.3">
      <c r="A233" s="40">
        <f>A232+1</f>
        <v>231</v>
      </c>
      <c r="B233" s="41" t="s">
        <v>229</v>
      </c>
      <c r="C233" s="42" t="s">
        <v>6</v>
      </c>
      <c r="D233" s="85">
        <f>MIN(_xlfn.XLOOKUP(B233,'F3D 2025'!B:B,'F3D 2025'!E:E,200),_xlfn.XLOOKUP(B233,'F3D 2023'!B:B,'F3D 2023'!E:E,200),_xlfn.XLOOKUP(B233,'F3D 2022'!B:B,'F3D 2022'!E:E,200),_xlfn.XLOOKUP(B233,'F3D 2019'!B:B,'F3D 2019'!E:E,200),_xlfn.XLOOKUP(B233,'F3D 2017'!B:B,'F3D 2017'!E:E,200),_xlfn.XLOOKUP(B233,'F3D 2015'!B:B,'F3D 2015'!E:E,200),_xlfn.XLOOKUP(B233,'F3D 2013'!B:B,'F3D 2013'!E:E,200),_xlfn.XLOOKUP(B233,'F3D 2011'!B:B,'F3D 2011'!E:E,200),_xlfn.XLOOKUP(B233,'F3D 2009'!B:B,'F3D 2009'!E:E,200),_xlfn.XLOOKUP(B233,'F3D 2007'!B:B,'F3D 2007'!E:E,200),_xlfn.XLOOKUP(B233,'F3D 2005'!B:B,'F3D 2005'!E:E,200),_xlfn.XLOOKUP(B233,'F3D 2003'!B:B,'F3D 2003'!E:E,200),_xlfn.XLOOKUP(B233,'F3D 2001'!B:B,'F3D 2001'!E:E,200),_xlfn.XLOOKUP(B233,'F3D 1999'!B:B,'F3D 1999'!E:E,200),_xlfn.XLOOKUP(B233,'F3D 1997'!B:B,'F3D 1997'!E:E,200),_xlfn.XLOOKUP(B233,'F3D 1995'!B:B,'F3D 1995'!E:E,200),_xlfn.XLOOKUP(B233,'F3D 1993'!B:B,'F3D 1993'!E:E,200),_xlfn.XLOOKUP(B233,'F3D 1991'!B:B,'F3D 1991'!E:E,200),_xlfn.XLOOKUP(B233,'F3D 1989'!B:B,'F3D 1989'!E:E,200),_xlfn.XLOOKUP(B233,'F3D 1987'!B:B,'F3D 1987'!E:E,200),_xlfn.XLOOKUP(B233,'F3D 1985'!B:B,'F3D 1985'!E:E,200))</f>
        <v>59.57</v>
      </c>
      <c r="E233" s="82">
        <f>_xlfn.XLOOKUP(F233,AB:AB,AC:AC,0)+_xlfn.XLOOKUP(G233,AB:AB,AC:AC,0)+_xlfn.XLOOKUP(H233,AB:AB,AC:AC,0)+_xlfn.XLOOKUP(I233,AB:AB,AC:AC,0)+_xlfn.XLOOKUP(J233,AB:AB,AC:AC,0)+_xlfn.XLOOKUP(K233,AB:AB,AC:AC,0)+_xlfn.XLOOKUP(L233,AB:AB,AC:AC,0)+_xlfn.XLOOKUP(M233,AB:AB,AC:AC,0)+_xlfn.XLOOKUP(N233,AB:AB,AC:AC,0)+_xlfn.XLOOKUP(O233,AB:AB,AC:AC,0)+_xlfn.XLOOKUP(P233,AB:AB,AC:AC,0)+_xlfn.XLOOKUP(Q233,AB:AB,AC:AC,0)+_xlfn.XLOOKUP(R233,AB:AB,AC:AC,0)+_xlfn.XLOOKUP(S233,AB:AB,AC:AC,0)+_xlfn.XLOOKUP(T233,AB:AB,AC:AC,0)+_xlfn.XLOOKUP(U233,AB:AB,AC:AC,0)+_xlfn.XLOOKUP(V233,AB:AB,AC:AC,0)+_xlfn.XLOOKUP(W233,AB:AB,AC:AC,0)+_xlfn.XLOOKUP(X233,AB:AB,AC:AC,0)+_xlfn.XLOOKUP(Y233,AB:AB,AC:AC,0)+_xlfn.XLOOKUP(Z233,AB:AB,AC:AC,0)</f>
        <v>2.5718648346724144</v>
      </c>
      <c r="F233" s="46" t="str">
        <f>_xlfn.XLOOKUP(B233,'F3D 2025'!$B$3:$B$60,'F3D 2025'!$A$3:$A$60,"-")</f>
        <v>-</v>
      </c>
      <c r="G233" s="49" t="str">
        <f>_xlfn.XLOOKUP(B233,'F3D 2023'!$B$3:$B$60,'F3D 2023'!$A$3:$A$60,"-")</f>
        <v>-</v>
      </c>
      <c r="H233" s="49" t="str">
        <f>_xlfn.XLOOKUP(B233,'F3D 2022'!$B$3:$B$60,'F3D 2022'!$A$3:$A$60,"-")</f>
        <v>-</v>
      </c>
      <c r="I233" s="49" t="str">
        <f>_xlfn.XLOOKUP(B233,'F3D 2019'!$B$3:$B$60,'F3D 2019'!$A$3:$A$60,"-")</f>
        <v>-</v>
      </c>
      <c r="J233" s="49" t="str">
        <f>_xlfn.XLOOKUP(B233,'F3D 2017'!$B$3:$B$60,'F3D 2017'!$A$3:$A$60,"-")</f>
        <v>-</v>
      </c>
      <c r="K233" s="49" t="str">
        <f>_xlfn.XLOOKUP(B233,'F3D 2015'!$B$3:$B$60,'F3D 2015'!$A$3:$A$60,"-")</f>
        <v>-</v>
      </c>
      <c r="L233" s="49" t="str">
        <f>_xlfn.XLOOKUP(B233,'F3D 2013'!$B$3:$B$60,'F3D 2013'!$A$3:$A$60,"-")</f>
        <v>-</v>
      </c>
      <c r="M233" s="49" t="str">
        <f>_xlfn.XLOOKUP(B233,'F3D 2011'!$B$3:$B$60,'F3D 2011'!$A$3:$A$60,"-")</f>
        <v>-</v>
      </c>
      <c r="N233" s="49" t="str">
        <f>_xlfn.XLOOKUP(B233,'F3D 2009'!$B$3:$B$60,'F3D 2009'!$A$3:$A$60,"-")</f>
        <v>-</v>
      </c>
      <c r="O233" s="49" t="str">
        <f>_xlfn.XLOOKUP(B233,'F3D 2007'!$B$3:$B$60,'F3D 2007'!$A$3:$A$60,"-")</f>
        <v>-</v>
      </c>
      <c r="P233" s="49">
        <f>_xlfn.XLOOKUP(B233,'F3D 2005'!$B$3:$B$60,'F3D 2005'!$A$3:$A$60,"-")</f>
        <v>30</v>
      </c>
      <c r="Q233" s="49" t="str">
        <f>_xlfn.XLOOKUP(B233,'F3D 2003'!$B$3:$B$60,'F3D 2003'!$A$3:$A$60,"-")</f>
        <v>-</v>
      </c>
      <c r="R233" s="49" t="str">
        <f>_xlfn.XLOOKUP(B233,'F3D 2001'!$B$3:$B$60,'F3D 2001'!$A$3:$A$60,"-")</f>
        <v>-</v>
      </c>
      <c r="S233" s="49" t="str">
        <f>_xlfn.XLOOKUP(B233,'F3D 1999'!$B$3:$B$60,'F3D 1999'!$A$3:$A$60,"-")</f>
        <v>-</v>
      </c>
      <c r="T233" s="49" t="str">
        <f>_xlfn.XLOOKUP(B233,'F3D 1997'!$B$3:$B$56,'F3D 1997'!$A$3:$A$56,"-")</f>
        <v>-</v>
      </c>
      <c r="U233" s="49" t="str">
        <f>_xlfn.XLOOKUP(B233,'F3D 1995'!$B$3:$B$60,'F3D 1995'!$A$3:$A$60,"-")</f>
        <v>-</v>
      </c>
      <c r="V233" s="49" t="str">
        <f>_xlfn.XLOOKUP(B233,'F3D 1993'!$B$3:$B$60,'F3D 1993'!$A$3:$A$60,"-")</f>
        <v>-</v>
      </c>
      <c r="W233" s="49" t="str">
        <f>_xlfn.XLOOKUP(B233,'F3D 1991'!$B$3:$B$60,'F3D 1991'!$A$3:$A$60,"-")</f>
        <v>-</v>
      </c>
      <c r="X233" s="49" t="str">
        <f>_xlfn.XLOOKUP(B233,'F3D 1989'!$B$3:$B$60,'F3D 1989'!$A$3:$A$60,"-")</f>
        <v>-</v>
      </c>
      <c r="Y233" s="49" t="str">
        <f>_xlfn.XLOOKUP(B233,'F3D 1987'!$B$3:$B$60,'F3D 1987'!$A$3:$A$60,"-")</f>
        <v>-</v>
      </c>
      <c r="Z233" s="50" t="str">
        <f>_xlfn.XLOOKUP(B233,'F3D 1985'!$B$3:$B$60,'F3D 1985'!$A$3:$A$60,"-")</f>
        <v>-</v>
      </c>
    </row>
    <row r="234" spans="1:26" x14ac:dyDescent="0.3">
      <c r="A234" s="40">
        <f>A233+1</f>
        <v>232</v>
      </c>
      <c r="B234" s="41" t="s">
        <v>307</v>
      </c>
      <c r="C234" s="42" t="s">
        <v>145</v>
      </c>
      <c r="D234" s="85">
        <f>MIN(_xlfn.XLOOKUP(B234,'F3D 2025'!B:B,'F3D 2025'!E:E,200),_xlfn.XLOOKUP(B234,'F3D 2023'!B:B,'F3D 2023'!E:E,200),_xlfn.XLOOKUP(B234,'F3D 2022'!B:B,'F3D 2022'!E:E,200),_xlfn.XLOOKUP(B234,'F3D 2019'!B:B,'F3D 2019'!E:E,200),_xlfn.XLOOKUP(B234,'F3D 2017'!B:B,'F3D 2017'!E:E,200),_xlfn.XLOOKUP(B234,'F3D 2015'!B:B,'F3D 2015'!E:E,200),_xlfn.XLOOKUP(B234,'F3D 2013'!B:B,'F3D 2013'!E:E,200),_xlfn.XLOOKUP(B234,'F3D 2011'!B:B,'F3D 2011'!E:E,200),_xlfn.XLOOKUP(B234,'F3D 2009'!B:B,'F3D 2009'!E:E,200),_xlfn.XLOOKUP(B234,'F3D 2007'!B:B,'F3D 2007'!E:E,200),_xlfn.XLOOKUP(B234,'F3D 2005'!B:B,'F3D 2005'!E:E,200),_xlfn.XLOOKUP(B234,'F3D 2003'!B:B,'F3D 2003'!E:E,200),_xlfn.XLOOKUP(B234,'F3D 2001'!B:B,'F3D 2001'!E:E,200),_xlfn.XLOOKUP(B234,'F3D 1999'!B:B,'F3D 1999'!E:E,200),_xlfn.XLOOKUP(B234,'F3D 1997'!B:B,'F3D 1997'!E:E,200),_xlfn.XLOOKUP(B234,'F3D 1995'!B:B,'F3D 1995'!E:E,200),_xlfn.XLOOKUP(B234,'F3D 1993'!B:B,'F3D 1993'!E:E,200),_xlfn.XLOOKUP(B234,'F3D 1991'!B:B,'F3D 1991'!E:E,200),_xlfn.XLOOKUP(B234,'F3D 1989'!B:B,'F3D 1989'!E:E,200),_xlfn.XLOOKUP(B234,'F3D 1987'!B:B,'F3D 1987'!E:E,200),_xlfn.XLOOKUP(B234,'F3D 1985'!B:B,'F3D 1985'!E:E,200))</f>
        <v>65.91</v>
      </c>
      <c r="E234" s="82">
        <f>_xlfn.XLOOKUP(F234,AB:AB,AC:AC,0)+_xlfn.XLOOKUP(G234,AB:AB,AC:AC,0)+_xlfn.XLOOKUP(H234,AB:AB,AC:AC,0)+_xlfn.XLOOKUP(I234,AB:AB,AC:AC,0)+_xlfn.XLOOKUP(J234,AB:AB,AC:AC,0)+_xlfn.XLOOKUP(K234,AB:AB,AC:AC,0)+_xlfn.XLOOKUP(L234,AB:AB,AC:AC,0)+_xlfn.XLOOKUP(M234,AB:AB,AC:AC,0)+_xlfn.XLOOKUP(N234,AB:AB,AC:AC,0)+_xlfn.XLOOKUP(O234,AB:AB,AC:AC,0)+_xlfn.XLOOKUP(P234,AB:AB,AC:AC,0)+_xlfn.XLOOKUP(Q234,AB:AB,AC:AC,0)+_xlfn.XLOOKUP(R234,AB:AB,AC:AC,0)+_xlfn.XLOOKUP(S234,AB:AB,AC:AC,0)+_xlfn.XLOOKUP(T234,AB:AB,AC:AC,0)+_xlfn.XLOOKUP(U234,AB:AB,AC:AC,0)+_xlfn.XLOOKUP(V234,AB:AB,AC:AC,0)+_xlfn.XLOOKUP(W234,AB:AB,AC:AC,0)+_xlfn.XLOOKUP(X234,AB:AB,AC:AC,0)+_xlfn.XLOOKUP(Y234,AB:AB,AC:AC,0)+_xlfn.XLOOKUP(Z234,AB:AB,AC:AC,0)</f>
        <v>2.5718648346724144</v>
      </c>
      <c r="F234" s="46" t="str">
        <f>_xlfn.XLOOKUP(B234,'F3D 2025'!$B$3:$B$60,'F3D 2025'!$A$3:$A$60,"-")</f>
        <v>-</v>
      </c>
      <c r="G234" s="49" t="str">
        <f>_xlfn.XLOOKUP(B234,'F3D 2023'!$B$3:$B$60,'F3D 2023'!$A$3:$A$60,"-")</f>
        <v>-</v>
      </c>
      <c r="H234" s="49" t="str">
        <f>_xlfn.XLOOKUP(B234,'F3D 2022'!$B$3:$B$60,'F3D 2022'!$A$3:$A$60,"-")</f>
        <v>-</v>
      </c>
      <c r="I234" s="49" t="str">
        <f>_xlfn.XLOOKUP(B234,'F3D 2019'!$B$3:$B$60,'F3D 2019'!$A$3:$A$60,"-")</f>
        <v>-</v>
      </c>
      <c r="J234" s="49" t="str">
        <f>_xlfn.XLOOKUP(B234,'F3D 2017'!$B$3:$B$60,'F3D 2017'!$A$3:$A$60,"-")</f>
        <v>-</v>
      </c>
      <c r="K234" s="49" t="str">
        <f>_xlfn.XLOOKUP(B234,'F3D 2015'!$B$3:$B$60,'F3D 2015'!$A$3:$A$60,"-")</f>
        <v>-</v>
      </c>
      <c r="L234" s="49" t="str">
        <f>_xlfn.XLOOKUP(B234,'F3D 2013'!$B$3:$B$60,'F3D 2013'!$A$3:$A$60,"-")</f>
        <v>-</v>
      </c>
      <c r="M234" s="49" t="str">
        <f>_xlfn.XLOOKUP(B234,'F3D 2011'!$B$3:$B$60,'F3D 2011'!$A$3:$A$60,"-")</f>
        <v>-</v>
      </c>
      <c r="N234" s="49" t="str">
        <f>_xlfn.XLOOKUP(B234,'F3D 2009'!$B$3:$B$60,'F3D 2009'!$A$3:$A$60,"-")</f>
        <v>-</v>
      </c>
      <c r="O234" s="49" t="str">
        <f>_xlfn.XLOOKUP(B234,'F3D 2007'!$B$3:$B$60,'F3D 2007'!$A$3:$A$60,"-")</f>
        <v>-</v>
      </c>
      <c r="P234" s="49" t="str">
        <f>_xlfn.XLOOKUP(B234,'F3D 2005'!$B$3:$B$60,'F3D 2005'!$A$3:$A$60,"-")</f>
        <v>-</v>
      </c>
      <c r="Q234" s="49" t="str">
        <f>_xlfn.XLOOKUP(B234,'F3D 2003'!$B$3:$B$60,'F3D 2003'!$A$3:$A$60,"-")</f>
        <v>-</v>
      </c>
      <c r="R234" s="49">
        <f>_xlfn.XLOOKUP(B234,'F3D 2001'!$B$3:$B$60,'F3D 2001'!$A$3:$A$60,"-")</f>
        <v>30</v>
      </c>
      <c r="S234" s="49" t="str">
        <f>_xlfn.XLOOKUP(B234,'F3D 1999'!$B$3:$B$60,'F3D 1999'!$A$3:$A$60,"-")</f>
        <v>-</v>
      </c>
      <c r="T234" s="49" t="str">
        <f>_xlfn.XLOOKUP(B234,'F3D 1997'!$B$3:$B$56,'F3D 1997'!$A$3:$A$56,"-")</f>
        <v>-</v>
      </c>
      <c r="U234" s="49" t="str">
        <f>_xlfn.XLOOKUP(B234,'F3D 1995'!$B$3:$B$60,'F3D 1995'!$A$3:$A$60,"-")</f>
        <v>-</v>
      </c>
      <c r="V234" s="49" t="str">
        <f>_xlfn.XLOOKUP(B234,'F3D 1993'!$B$3:$B$60,'F3D 1993'!$A$3:$A$60,"-")</f>
        <v>-</v>
      </c>
      <c r="W234" s="49" t="str">
        <f>_xlfn.XLOOKUP(B234,'F3D 1991'!$B$3:$B$60,'F3D 1991'!$A$3:$A$60,"-")</f>
        <v>-</v>
      </c>
      <c r="X234" s="49" t="str">
        <f>_xlfn.XLOOKUP(B234,'F3D 1989'!$B$3:$B$60,'F3D 1989'!$A$3:$A$60,"-")</f>
        <v>-</v>
      </c>
      <c r="Y234" s="49" t="str">
        <f>_xlfn.XLOOKUP(B234,'F3D 1987'!$B$3:$B$60,'F3D 1987'!$A$3:$A$60,"-")</f>
        <v>-</v>
      </c>
      <c r="Z234" s="50" t="str">
        <f>_xlfn.XLOOKUP(B234,'F3D 1985'!$B$3:$B$60,'F3D 1985'!$A$3:$A$60,"-")</f>
        <v>-</v>
      </c>
    </row>
    <row r="235" spans="1:26" x14ac:dyDescent="0.3">
      <c r="A235" s="40">
        <f>A234+1</f>
        <v>233</v>
      </c>
      <c r="B235" s="41" t="s">
        <v>287</v>
      </c>
      <c r="C235" s="42" t="s">
        <v>37</v>
      </c>
      <c r="D235" s="85">
        <f>MIN(_xlfn.XLOOKUP(B235,'F3D 2025'!B:B,'F3D 2025'!E:E,200),_xlfn.XLOOKUP(B235,'F3D 2023'!B:B,'F3D 2023'!E:E,200),_xlfn.XLOOKUP(B235,'F3D 2022'!B:B,'F3D 2022'!E:E,200),_xlfn.XLOOKUP(B235,'F3D 2019'!B:B,'F3D 2019'!E:E,200),_xlfn.XLOOKUP(B235,'F3D 2017'!B:B,'F3D 2017'!E:E,200),_xlfn.XLOOKUP(B235,'F3D 2015'!B:B,'F3D 2015'!E:E,200),_xlfn.XLOOKUP(B235,'F3D 2013'!B:B,'F3D 2013'!E:E,200),_xlfn.XLOOKUP(B235,'F3D 2011'!B:B,'F3D 2011'!E:E,200),_xlfn.XLOOKUP(B235,'F3D 2009'!B:B,'F3D 2009'!E:E,200),_xlfn.XLOOKUP(B235,'F3D 2007'!B:B,'F3D 2007'!E:E,200),_xlfn.XLOOKUP(B235,'F3D 2005'!B:B,'F3D 2005'!E:E,200),_xlfn.XLOOKUP(B235,'F3D 2003'!B:B,'F3D 2003'!E:E,200),_xlfn.XLOOKUP(B235,'F3D 2001'!B:B,'F3D 2001'!E:E,200),_xlfn.XLOOKUP(B235,'F3D 1999'!B:B,'F3D 1999'!E:E,200),_xlfn.XLOOKUP(B235,'F3D 1997'!B:B,'F3D 1997'!E:E,200),_xlfn.XLOOKUP(B235,'F3D 1995'!B:B,'F3D 1995'!E:E,200),_xlfn.XLOOKUP(B235,'F3D 1993'!B:B,'F3D 1993'!E:E,200),_xlfn.XLOOKUP(B235,'F3D 1991'!B:B,'F3D 1991'!E:E,200),_xlfn.XLOOKUP(B235,'F3D 1989'!B:B,'F3D 1989'!E:E,200),_xlfn.XLOOKUP(B235,'F3D 1987'!B:B,'F3D 1987'!E:E,200),_xlfn.XLOOKUP(B235,'F3D 1985'!B:B,'F3D 1985'!E:E,200))</f>
        <v>65.77</v>
      </c>
      <c r="E235" s="82">
        <f>_xlfn.XLOOKUP(F235,AB:AB,AC:AC,0)+_xlfn.XLOOKUP(G235,AB:AB,AC:AC,0)+_xlfn.XLOOKUP(H235,AB:AB,AC:AC,0)+_xlfn.XLOOKUP(I235,AB:AB,AC:AC,0)+_xlfn.XLOOKUP(J235,AB:AB,AC:AC,0)+_xlfn.XLOOKUP(K235,AB:AB,AC:AC,0)+_xlfn.XLOOKUP(L235,AB:AB,AC:AC,0)+_xlfn.XLOOKUP(M235,AB:AB,AC:AC,0)+_xlfn.XLOOKUP(N235,AB:AB,AC:AC,0)+_xlfn.XLOOKUP(O235,AB:AB,AC:AC,0)+_xlfn.XLOOKUP(P235,AB:AB,AC:AC,0)+_xlfn.XLOOKUP(Q235,AB:AB,AC:AC,0)+_xlfn.XLOOKUP(R235,AB:AB,AC:AC,0)+_xlfn.XLOOKUP(S235,AB:AB,AC:AC,0)+_xlfn.XLOOKUP(T235,AB:AB,AC:AC,0)+_xlfn.XLOOKUP(U235,AB:AB,AC:AC,0)+_xlfn.XLOOKUP(V235,AB:AB,AC:AC,0)+_xlfn.XLOOKUP(W235,AB:AB,AC:AC,0)+_xlfn.XLOOKUP(X235,AB:AB,AC:AC,0)+_xlfn.XLOOKUP(Y235,AB:AB,AC:AC,0)+_xlfn.XLOOKUP(Z235,AB:AB,AC:AC,0)</f>
        <v>2.5718648346724144</v>
      </c>
      <c r="F235" s="46" t="str">
        <f>_xlfn.XLOOKUP(B235,'F3D 2025'!$B$3:$B$60,'F3D 2025'!$A$3:$A$60,"-")</f>
        <v>-</v>
      </c>
      <c r="G235" s="49" t="str">
        <f>_xlfn.XLOOKUP(B235,'F3D 2023'!$B$3:$B$60,'F3D 2023'!$A$3:$A$60,"-")</f>
        <v>-</v>
      </c>
      <c r="H235" s="49" t="str">
        <f>_xlfn.XLOOKUP(B235,'F3D 2022'!$B$3:$B$60,'F3D 2022'!$A$3:$A$60,"-")</f>
        <v>-</v>
      </c>
      <c r="I235" s="49" t="str">
        <f>_xlfn.XLOOKUP(B235,'F3D 2019'!$B$3:$B$60,'F3D 2019'!$A$3:$A$60,"-")</f>
        <v>-</v>
      </c>
      <c r="J235" s="49" t="str">
        <f>_xlfn.XLOOKUP(B235,'F3D 2017'!$B$3:$B$60,'F3D 2017'!$A$3:$A$60,"-")</f>
        <v>-</v>
      </c>
      <c r="K235" s="49" t="str">
        <f>_xlfn.XLOOKUP(B235,'F3D 2015'!$B$3:$B$60,'F3D 2015'!$A$3:$A$60,"-")</f>
        <v>-</v>
      </c>
      <c r="L235" s="49" t="str">
        <f>_xlfn.XLOOKUP(B235,'F3D 2013'!$B$3:$B$60,'F3D 2013'!$A$3:$A$60,"-")</f>
        <v>-</v>
      </c>
      <c r="M235" s="49">
        <f>_xlfn.XLOOKUP(B235,'F3D 2011'!$B$3:$B$60,'F3D 2011'!$A$3:$A$60,"-")</f>
        <v>30</v>
      </c>
      <c r="N235" s="49" t="str">
        <f>_xlfn.XLOOKUP(B235,'F3D 2009'!$B$3:$B$60,'F3D 2009'!$A$3:$A$60,"-")</f>
        <v>-</v>
      </c>
      <c r="O235" s="49" t="str">
        <f>_xlfn.XLOOKUP(B235,'F3D 2007'!$B$3:$B$60,'F3D 2007'!$A$3:$A$60,"-")</f>
        <v>-</v>
      </c>
      <c r="P235" s="49" t="str">
        <f>_xlfn.XLOOKUP(B235,'F3D 2005'!$B$3:$B$60,'F3D 2005'!$A$3:$A$60,"-")</f>
        <v>-</v>
      </c>
      <c r="Q235" s="49" t="str">
        <f>_xlfn.XLOOKUP(B235,'F3D 2003'!$B$3:$B$60,'F3D 2003'!$A$3:$A$60,"-")</f>
        <v>-</v>
      </c>
      <c r="R235" s="49" t="str">
        <f>_xlfn.XLOOKUP(B235,'F3D 2001'!$B$3:$B$60,'F3D 2001'!$A$3:$A$60,"-")</f>
        <v>-</v>
      </c>
      <c r="S235" s="49" t="str">
        <f>_xlfn.XLOOKUP(B235,'F3D 1999'!$B$3:$B$60,'F3D 1999'!$A$3:$A$60,"-")</f>
        <v>-</v>
      </c>
      <c r="T235" s="49" t="str">
        <f>_xlfn.XLOOKUP(B235,'F3D 1997'!$B$3:$B$56,'F3D 1997'!$A$3:$A$56,"-")</f>
        <v>-</v>
      </c>
      <c r="U235" s="49" t="str">
        <f>_xlfn.XLOOKUP(B235,'F3D 1995'!$B$3:$B$60,'F3D 1995'!$A$3:$A$60,"-")</f>
        <v>-</v>
      </c>
      <c r="V235" s="49" t="str">
        <f>_xlfn.XLOOKUP(B235,'F3D 1993'!$B$3:$B$60,'F3D 1993'!$A$3:$A$60,"-")</f>
        <v>-</v>
      </c>
      <c r="W235" s="49" t="str">
        <f>_xlfn.XLOOKUP(B235,'F3D 1991'!$B$3:$B$60,'F3D 1991'!$A$3:$A$60,"-")</f>
        <v>-</v>
      </c>
      <c r="X235" s="49" t="str">
        <f>_xlfn.XLOOKUP(B235,'F3D 1989'!$B$3:$B$60,'F3D 1989'!$A$3:$A$60,"-")</f>
        <v>-</v>
      </c>
      <c r="Y235" s="49" t="str">
        <f>_xlfn.XLOOKUP(B235,'F3D 1987'!$B$3:$B$60,'F3D 1987'!$A$3:$A$60,"-")</f>
        <v>-</v>
      </c>
      <c r="Z235" s="50" t="str">
        <f>_xlfn.XLOOKUP(B235,'F3D 1985'!$B$3:$B$60,'F3D 1985'!$A$3:$A$60,"-")</f>
        <v>-</v>
      </c>
    </row>
    <row r="236" spans="1:26" x14ac:dyDescent="0.3">
      <c r="A236" s="40">
        <f>A235+1</f>
        <v>234</v>
      </c>
      <c r="B236" s="41" t="s">
        <v>320</v>
      </c>
      <c r="C236" s="42" t="s">
        <v>34</v>
      </c>
      <c r="D236" s="85">
        <f>MIN(_xlfn.XLOOKUP(B236,'F3D 2025'!B:B,'F3D 2025'!E:E,200),_xlfn.XLOOKUP(B236,'F3D 2023'!B:B,'F3D 2023'!E:E,200),_xlfn.XLOOKUP(B236,'F3D 2022'!B:B,'F3D 2022'!E:E,200),_xlfn.XLOOKUP(B236,'F3D 2019'!B:B,'F3D 2019'!E:E,200),_xlfn.XLOOKUP(B236,'F3D 2017'!B:B,'F3D 2017'!E:E,200),_xlfn.XLOOKUP(B236,'F3D 2015'!B:B,'F3D 2015'!E:E,200),_xlfn.XLOOKUP(B236,'F3D 2013'!B:B,'F3D 2013'!E:E,200),_xlfn.XLOOKUP(B236,'F3D 2011'!B:B,'F3D 2011'!E:E,200),_xlfn.XLOOKUP(B236,'F3D 2009'!B:B,'F3D 2009'!E:E,200),_xlfn.XLOOKUP(B236,'F3D 2007'!B:B,'F3D 2007'!E:E,200),_xlfn.XLOOKUP(B236,'F3D 2005'!B:B,'F3D 2005'!E:E,200),_xlfn.XLOOKUP(B236,'F3D 2003'!B:B,'F3D 2003'!E:E,200),_xlfn.XLOOKUP(B236,'F3D 2001'!B:B,'F3D 2001'!E:E,200),_xlfn.XLOOKUP(B236,'F3D 1999'!B:B,'F3D 1999'!E:E,200),_xlfn.XLOOKUP(B236,'F3D 1997'!B:B,'F3D 1997'!E:E,200),_xlfn.XLOOKUP(B236,'F3D 1995'!B:B,'F3D 1995'!E:E,200),_xlfn.XLOOKUP(B236,'F3D 1993'!B:B,'F3D 1993'!E:E,200),_xlfn.XLOOKUP(B236,'F3D 1991'!B:B,'F3D 1991'!E:E,200),_xlfn.XLOOKUP(B236,'F3D 1989'!B:B,'F3D 1989'!E:E,200),_xlfn.XLOOKUP(B236,'F3D 1987'!B:B,'F3D 1987'!E:E,200),_xlfn.XLOOKUP(B236,'F3D 1985'!B:B,'F3D 1985'!E:E,200))</f>
        <v>106</v>
      </c>
      <c r="E236" s="82">
        <f>_xlfn.XLOOKUP(F236,AB:AB,AC:AC,0)+_xlfn.XLOOKUP(G236,AB:AB,AC:AC,0)+_xlfn.XLOOKUP(H236,AB:AB,AC:AC,0)+_xlfn.XLOOKUP(I236,AB:AB,AC:AC,0)+_xlfn.XLOOKUP(J236,AB:AB,AC:AC,0)+_xlfn.XLOOKUP(K236,AB:AB,AC:AC,0)+_xlfn.XLOOKUP(L236,AB:AB,AC:AC,0)+_xlfn.XLOOKUP(M236,AB:AB,AC:AC,0)+_xlfn.XLOOKUP(N236,AB:AB,AC:AC,0)+_xlfn.XLOOKUP(O236,AB:AB,AC:AC,0)+_xlfn.XLOOKUP(P236,AB:AB,AC:AC,0)+_xlfn.XLOOKUP(Q236,AB:AB,AC:AC,0)+_xlfn.XLOOKUP(R236,AB:AB,AC:AC,0)+_xlfn.XLOOKUP(S236,AB:AB,AC:AC,0)+_xlfn.XLOOKUP(T236,AB:AB,AC:AC,0)+_xlfn.XLOOKUP(U236,AB:AB,AC:AC,0)+_xlfn.XLOOKUP(V236,AB:AB,AC:AC,0)+_xlfn.XLOOKUP(W236,AB:AB,AC:AC,0)+_xlfn.XLOOKUP(X236,AB:AB,AC:AC,0)+_xlfn.XLOOKUP(Y236,AB:AB,AC:AC,0)+_xlfn.XLOOKUP(Z236,AB:AB,AC:AC,0)</f>
        <v>2.5284772379501836</v>
      </c>
      <c r="F236" s="46" t="str">
        <f>_xlfn.XLOOKUP(B236,'F3D 2025'!$B$3:$B$60,'F3D 2025'!$A$3:$A$60,"-")</f>
        <v>-</v>
      </c>
      <c r="G236" s="49" t="str">
        <f>_xlfn.XLOOKUP(B236,'F3D 2023'!$B$3:$B$60,'F3D 2023'!$A$3:$A$60,"-")</f>
        <v>-</v>
      </c>
      <c r="H236" s="49" t="str">
        <f>_xlfn.XLOOKUP(B236,'F3D 2022'!$B$3:$B$60,'F3D 2022'!$A$3:$A$60,"-")</f>
        <v>-</v>
      </c>
      <c r="I236" s="49" t="str">
        <f>_xlfn.XLOOKUP(B236,'F3D 2019'!$B$3:$B$60,'F3D 2019'!$A$3:$A$60,"-")</f>
        <v>-</v>
      </c>
      <c r="J236" s="49" t="str">
        <f>_xlfn.XLOOKUP(B236,'F3D 2017'!$B$3:$B$60,'F3D 2017'!$A$3:$A$60,"-")</f>
        <v>-</v>
      </c>
      <c r="K236" s="49" t="str">
        <f>_xlfn.XLOOKUP(B236,'F3D 2015'!$B$3:$B$60,'F3D 2015'!$A$3:$A$60,"-")</f>
        <v>-</v>
      </c>
      <c r="L236" s="49" t="str">
        <f>_xlfn.XLOOKUP(B236,'F3D 2013'!$B$3:$B$60,'F3D 2013'!$A$3:$A$60,"-")</f>
        <v>-</v>
      </c>
      <c r="M236" s="49" t="str">
        <f>_xlfn.XLOOKUP(B236,'F3D 2011'!$B$3:$B$60,'F3D 2011'!$A$3:$A$60,"-")</f>
        <v>-</v>
      </c>
      <c r="N236" s="49" t="str">
        <f>_xlfn.XLOOKUP(B236,'F3D 2009'!$B$3:$B$60,'F3D 2009'!$A$3:$A$60,"-")</f>
        <v>-</v>
      </c>
      <c r="O236" s="49" t="str">
        <f>_xlfn.XLOOKUP(B236,'F3D 2007'!$B$3:$B$60,'F3D 2007'!$A$3:$A$60,"-")</f>
        <v>-</v>
      </c>
      <c r="P236" s="49" t="str">
        <f>_xlfn.XLOOKUP(B236,'F3D 2005'!$B$3:$B$60,'F3D 2005'!$A$3:$A$60,"-")</f>
        <v>-</v>
      </c>
      <c r="Q236" s="49" t="str">
        <f>_xlfn.XLOOKUP(B236,'F3D 2003'!$B$3:$B$60,'F3D 2003'!$A$3:$A$60,"-")</f>
        <v>-</v>
      </c>
      <c r="R236" s="49" t="str">
        <f>_xlfn.XLOOKUP(B236,'F3D 2001'!$B$3:$B$60,'F3D 2001'!$A$3:$A$60,"-")</f>
        <v>-</v>
      </c>
      <c r="S236" s="49" t="str">
        <f>_xlfn.XLOOKUP(B236,'F3D 1999'!$B$3:$B$60,'F3D 1999'!$A$3:$A$60,"-")</f>
        <v>-</v>
      </c>
      <c r="T236" s="49">
        <f>_xlfn.XLOOKUP(B236,'F3D 1997'!$B$3:$B$56,'F3D 1997'!$A$3:$A$56,"-")</f>
        <v>43</v>
      </c>
      <c r="U236" s="49" t="str">
        <f>_xlfn.XLOOKUP(B236,'F3D 1995'!$B$3:$B$60,'F3D 1995'!$A$3:$A$60,"-")</f>
        <v>-</v>
      </c>
      <c r="V236" s="49">
        <f>_xlfn.XLOOKUP(B236,'F3D 1993'!$B$3:$B$60,'F3D 1993'!$A$3:$A$60,"-")</f>
        <v>42</v>
      </c>
      <c r="W236" s="49" t="str">
        <f>_xlfn.XLOOKUP(B236,'F3D 1991'!$B$3:$B$60,'F3D 1991'!$A$3:$A$60,"-")</f>
        <v>-</v>
      </c>
      <c r="X236" s="49" t="str">
        <f>_xlfn.XLOOKUP(B236,'F3D 1989'!$B$3:$B$60,'F3D 1989'!$A$3:$A$60,"-")</f>
        <v>-</v>
      </c>
      <c r="Y236" s="49" t="str">
        <f>_xlfn.XLOOKUP(B236,'F3D 1987'!$B$3:$B$60,'F3D 1987'!$A$3:$A$60,"-")</f>
        <v>-</v>
      </c>
      <c r="Z236" s="50" t="str">
        <f>_xlfn.XLOOKUP(B236,'F3D 1985'!$B$3:$B$60,'F3D 1985'!$A$3:$A$60,"-")</f>
        <v>-</v>
      </c>
    </row>
    <row r="237" spans="1:26" x14ac:dyDescent="0.3">
      <c r="A237" s="40">
        <f>A236+1</f>
        <v>235</v>
      </c>
      <c r="B237" s="41" t="s">
        <v>285</v>
      </c>
      <c r="C237" s="42" t="s">
        <v>33</v>
      </c>
      <c r="D237" s="85">
        <f>MIN(_xlfn.XLOOKUP(B237,'F3D 2025'!B:B,'F3D 2025'!E:E,200),_xlfn.XLOOKUP(B237,'F3D 2023'!B:B,'F3D 2023'!E:E,200),_xlfn.XLOOKUP(B237,'F3D 2022'!B:B,'F3D 2022'!E:E,200),_xlfn.XLOOKUP(B237,'F3D 2019'!B:B,'F3D 2019'!E:E,200),_xlfn.XLOOKUP(B237,'F3D 2017'!B:B,'F3D 2017'!E:E,200),_xlfn.XLOOKUP(B237,'F3D 2015'!B:B,'F3D 2015'!E:E,200),_xlfn.XLOOKUP(B237,'F3D 2013'!B:B,'F3D 2013'!E:E,200),_xlfn.XLOOKUP(B237,'F3D 2011'!B:B,'F3D 2011'!E:E,200),_xlfn.XLOOKUP(B237,'F3D 2009'!B:B,'F3D 2009'!E:E,200),_xlfn.XLOOKUP(B237,'F3D 2007'!B:B,'F3D 2007'!E:E,200),_xlfn.XLOOKUP(B237,'F3D 2005'!B:B,'F3D 2005'!E:E,200),_xlfn.XLOOKUP(B237,'F3D 2003'!B:B,'F3D 2003'!E:E,200),_xlfn.XLOOKUP(B237,'F3D 2001'!B:B,'F3D 2001'!E:E,200),_xlfn.XLOOKUP(B237,'F3D 1999'!B:B,'F3D 1999'!E:E,200),_xlfn.XLOOKUP(B237,'F3D 1997'!B:B,'F3D 1997'!E:E,200),_xlfn.XLOOKUP(B237,'F3D 1995'!B:B,'F3D 1995'!E:E,200),_xlfn.XLOOKUP(B237,'F3D 1993'!B:B,'F3D 1993'!E:E,200),_xlfn.XLOOKUP(B237,'F3D 1991'!B:B,'F3D 1991'!E:E,200),_xlfn.XLOOKUP(B237,'F3D 1989'!B:B,'F3D 1989'!E:E,200),_xlfn.XLOOKUP(B237,'F3D 1987'!B:B,'F3D 1987'!E:E,200),_xlfn.XLOOKUP(B237,'F3D 1985'!B:B,'F3D 1985'!E:E,200))</f>
        <v>69.17</v>
      </c>
      <c r="E237" s="82">
        <f>_xlfn.XLOOKUP(F237,AB:AB,AC:AC,0)+_xlfn.XLOOKUP(G237,AB:AB,AC:AC,0)+_xlfn.XLOOKUP(H237,AB:AB,AC:AC,0)+_xlfn.XLOOKUP(I237,AB:AB,AC:AC,0)+_xlfn.XLOOKUP(J237,AB:AB,AC:AC,0)+_xlfn.XLOOKUP(K237,AB:AB,AC:AC,0)+_xlfn.XLOOKUP(L237,AB:AB,AC:AC,0)+_xlfn.XLOOKUP(M237,AB:AB,AC:AC,0)+_xlfn.XLOOKUP(N237,AB:AB,AC:AC,0)+_xlfn.XLOOKUP(O237,AB:AB,AC:AC,0)+_xlfn.XLOOKUP(P237,AB:AB,AC:AC,0)+_xlfn.XLOOKUP(Q237,AB:AB,AC:AC,0)+_xlfn.XLOOKUP(R237,AB:AB,AC:AC,0)+_xlfn.XLOOKUP(S237,AB:AB,AC:AC,0)+_xlfn.XLOOKUP(T237,AB:AB,AC:AC,0)+_xlfn.XLOOKUP(U237,AB:AB,AC:AC,0)+_xlfn.XLOOKUP(V237,AB:AB,AC:AC,0)+_xlfn.XLOOKUP(W237,AB:AB,AC:AC,0)+_xlfn.XLOOKUP(X237,AB:AB,AC:AC,0)+_xlfn.XLOOKUP(Y237,AB:AB,AC:AC,0)+_xlfn.XLOOKUP(Z237,AB:AB,AC:AC,0)</f>
        <v>2.3626148865719898</v>
      </c>
      <c r="F237" s="46" t="str">
        <f>_xlfn.XLOOKUP(B237,'F3D 2025'!$B$3:$B$60,'F3D 2025'!$A$3:$A$60,"-")</f>
        <v>-</v>
      </c>
      <c r="G237" s="49" t="str">
        <f>_xlfn.XLOOKUP(B237,'F3D 2023'!$B$3:$B$60,'F3D 2023'!$A$3:$A$60,"-")</f>
        <v>-</v>
      </c>
      <c r="H237" s="49" t="str">
        <f>_xlfn.XLOOKUP(B237,'F3D 2022'!$B$3:$B$60,'F3D 2022'!$A$3:$A$60,"-")</f>
        <v>-</v>
      </c>
      <c r="I237" s="49" t="str">
        <f>_xlfn.XLOOKUP(B237,'F3D 2019'!$B$3:$B$60,'F3D 2019'!$A$3:$A$60,"-")</f>
        <v>-</v>
      </c>
      <c r="J237" s="49" t="str">
        <f>_xlfn.XLOOKUP(B237,'F3D 2017'!$B$3:$B$60,'F3D 2017'!$A$3:$A$60,"-")</f>
        <v>-</v>
      </c>
      <c r="K237" s="49" t="str">
        <f>_xlfn.XLOOKUP(B237,'F3D 2015'!$B$3:$B$60,'F3D 2015'!$A$3:$A$60,"-")</f>
        <v>-</v>
      </c>
      <c r="L237" s="49" t="str">
        <f>_xlfn.XLOOKUP(B237,'F3D 2013'!$B$3:$B$60,'F3D 2013'!$A$3:$A$60,"-")</f>
        <v>-</v>
      </c>
      <c r="M237" s="49">
        <f>_xlfn.XLOOKUP(B237,'F3D 2011'!$B$3:$B$60,'F3D 2011'!$A$3:$A$60,"-")</f>
        <v>31</v>
      </c>
      <c r="N237" s="49" t="str">
        <f>_xlfn.XLOOKUP(B237,'F3D 2009'!$B$3:$B$60,'F3D 2009'!$A$3:$A$60,"-")</f>
        <v>-</v>
      </c>
      <c r="O237" s="49" t="str">
        <f>_xlfn.XLOOKUP(B237,'F3D 2007'!$B$3:$B$60,'F3D 2007'!$A$3:$A$60,"-")</f>
        <v>-</v>
      </c>
      <c r="P237" s="49" t="str">
        <f>_xlfn.XLOOKUP(B237,'F3D 2005'!$B$3:$B$60,'F3D 2005'!$A$3:$A$60,"-")</f>
        <v>-</v>
      </c>
      <c r="Q237" s="49" t="str">
        <f>_xlfn.XLOOKUP(B237,'F3D 2003'!$B$3:$B$60,'F3D 2003'!$A$3:$A$60,"-")</f>
        <v>-</v>
      </c>
      <c r="R237" s="49" t="str">
        <f>_xlfn.XLOOKUP(B237,'F3D 2001'!$B$3:$B$60,'F3D 2001'!$A$3:$A$60,"-")</f>
        <v>-</v>
      </c>
      <c r="S237" s="49" t="str">
        <f>_xlfn.XLOOKUP(B237,'F3D 1999'!$B$3:$B$60,'F3D 1999'!$A$3:$A$60,"-")</f>
        <v>-</v>
      </c>
      <c r="T237" s="49" t="str">
        <f>_xlfn.XLOOKUP(B237,'F3D 1997'!$B$3:$B$56,'F3D 1997'!$A$3:$A$56,"-")</f>
        <v>-</v>
      </c>
      <c r="U237" s="49" t="str">
        <f>_xlfn.XLOOKUP(B237,'F3D 1995'!$B$3:$B$60,'F3D 1995'!$A$3:$A$60,"-")</f>
        <v>-</v>
      </c>
      <c r="V237" s="49" t="str">
        <f>_xlfn.XLOOKUP(B237,'F3D 1993'!$B$3:$B$60,'F3D 1993'!$A$3:$A$60,"-")</f>
        <v>-</v>
      </c>
      <c r="W237" s="49" t="str">
        <f>_xlfn.XLOOKUP(B237,'F3D 1991'!$B$3:$B$60,'F3D 1991'!$A$3:$A$60,"-")</f>
        <v>-</v>
      </c>
      <c r="X237" s="49" t="str">
        <f>_xlfn.XLOOKUP(B237,'F3D 1989'!$B$3:$B$60,'F3D 1989'!$A$3:$A$60,"-")</f>
        <v>-</v>
      </c>
      <c r="Y237" s="49" t="str">
        <f>_xlfn.XLOOKUP(B237,'F3D 1987'!$B$3:$B$60,'F3D 1987'!$A$3:$A$60,"-")</f>
        <v>-</v>
      </c>
      <c r="Z237" s="50" t="str">
        <f>_xlfn.XLOOKUP(B237,'F3D 1985'!$B$3:$B$60,'F3D 1985'!$A$3:$A$60,"-")</f>
        <v>-</v>
      </c>
    </row>
    <row r="238" spans="1:26" x14ac:dyDescent="0.3">
      <c r="A238" s="40">
        <f>A237+1</f>
        <v>236</v>
      </c>
      <c r="B238" s="41" t="s">
        <v>260</v>
      </c>
      <c r="C238" s="42" t="s">
        <v>9</v>
      </c>
      <c r="D238" s="85">
        <f>MIN(_xlfn.XLOOKUP(B238,'F3D 2025'!B:B,'F3D 2025'!E:E,200),_xlfn.XLOOKUP(B238,'F3D 2023'!B:B,'F3D 2023'!E:E,200),_xlfn.XLOOKUP(B238,'F3D 2022'!B:B,'F3D 2022'!E:E,200),_xlfn.XLOOKUP(B238,'F3D 2019'!B:B,'F3D 2019'!E:E,200),_xlfn.XLOOKUP(B238,'F3D 2017'!B:B,'F3D 2017'!E:E,200),_xlfn.XLOOKUP(B238,'F3D 2015'!B:B,'F3D 2015'!E:E,200),_xlfn.XLOOKUP(B238,'F3D 2013'!B:B,'F3D 2013'!E:E,200),_xlfn.XLOOKUP(B238,'F3D 2011'!B:B,'F3D 2011'!E:E,200),_xlfn.XLOOKUP(B238,'F3D 2009'!B:B,'F3D 2009'!E:E,200),_xlfn.XLOOKUP(B238,'F3D 2007'!B:B,'F3D 2007'!E:E,200),_xlfn.XLOOKUP(B238,'F3D 2005'!B:B,'F3D 2005'!E:E,200),_xlfn.XLOOKUP(B238,'F3D 2003'!B:B,'F3D 2003'!E:E,200),_xlfn.XLOOKUP(B238,'F3D 2001'!B:B,'F3D 2001'!E:E,200),_xlfn.XLOOKUP(B238,'F3D 1999'!B:B,'F3D 1999'!E:E,200),_xlfn.XLOOKUP(B238,'F3D 1997'!B:B,'F3D 1997'!E:E,200),_xlfn.XLOOKUP(B238,'F3D 1995'!B:B,'F3D 1995'!E:E,200),_xlfn.XLOOKUP(B238,'F3D 1993'!B:B,'F3D 1993'!E:E,200),_xlfn.XLOOKUP(B238,'F3D 1991'!B:B,'F3D 1991'!E:E,200),_xlfn.XLOOKUP(B238,'F3D 1989'!B:B,'F3D 1989'!E:E,200),_xlfn.XLOOKUP(B238,'F3D 1987'!B:B,'F3D 1987'!E:E,200),_xlfn.XLOOKUP(B238,'F3D 1985'!B:B,'F3D 1985'!E:E,200))</f>
        <v>71.599999999999994</v>
      </c>
      <c r="E238" s="82">
        <f>_xlfn.XLOOKUP(F238,AB:AB,AC:AC,0)+_xlfn.XLOOKUP(G238,AB:AB,AC:AC,0)+_xlfn.XLOOKUP(H238,AB:AB,AC:AC,0)+_xlfn.XLOOKUP(I238,AB:AB,AC:AC,0)+_xlfn.XLOOKUP(J238,AB:AB,AC:AC,0)+_xlfn.XLOOKUP(K238,AB:AB,AC:AC,0)+_xlfn.XLOOKUP(L238,AB:AB,AC:AC,0)+_xlfn.XLOOKUP(M238,AB:AB,AC:AC,0)+_xlfn.XLOOKUP(N238,AB:AB,AC:AC,0)+_xlfn.XLOOKUP(O238,AB:AB,AC:AC,0)+_xlfn.XLOOKUP(P238,AB:AB,AC:AC,0)+_xlfn.XLOOKUP(Q238,AB:AB,AC:AC,0)+_xlfn.XLOOKUP(R238,AB:AB,AC:AC,0)+_xlfn.XLOOKUP(S238,AB:AB,AC:AC,0)+_xlfn.XLOOKUP(T238,AB:AB,AC:AC,0)+_xlfn.XLOOKUP(U238,AB:AB,AC:AC,0)+_xlfn.XLOOKUP(V238,AB:AB,AC:AC,0)+_xlfn.XLOOKUP(W238,AB:AB,AC:AC,0)+_xlfn.XLOOKUP(X238,AB:AB,AC:AC,0)+_xlfn.XLOOKUP(Y238,AB:AB,AC:AC,0)+_xlfn.XLOOKUP(Z238,AB:AB,AC:AC,0)</f>
        <v>2.3626148865719898</v>
      </c>
      <c r="F238" s="46" t="str">
        <f>_xlfn.XLOOKUP(B238,'F3D 2025'!$B$3:$B$60,'F3D 2025'!$A$3:$A$60,"-")</f>
        <v>-</v>
      </c>
      <c r="G238" s="49" t="str">
        <f>_xlfn.XLOOKUP(B238,'F3D 2023'!$B$3:$B$60,'F3D 2023'!$A$3:$A$60,"-")</f>
        <v>-</v>
      </c>
      <c r="H238" s="49" t="str">
        <f>_xlfn.XLOOKUP(B238,'F3D 2022'!$B$3:$B$60,'F3D 2022'!$A$3:$A$60,"-")</f>
        <v>-</v>
      </c>
      <c r="I238" s="49" t="str">
        <f>_xlfn.XLOOKUP(B238,'F3D 2019'!$B$3:$B$60,'F3D 2019'!$A$3:$A$60,"-")</f>
        <v>-</v>
      </c>
      <c r="J238" s="49" t="str">
        <f>_xlfn.XLOOKUP(B238,'F3D 2017'!$B$3:$B$60,'F3D 2017'!$A$3:$A$60,"-")</f>
        <v>-</v>
      </c>
      <c r="K238" s="49" t="str">
        <f>_xlfn.XLOOKUP(B238,'F3D 2015'!$B$3:$B$60,'F3D 2015'!$A$3:$A$60,"-")</f>
        <v>-</v>
      </c>
      <c r="L238" s="49" t="str">
        <f>_xlfn.XLOOKUP(B238,'F3D 2013'!$B$3:$B$60,'F3D 2013'!$A$3:$A$60,"-")</f>
        <v>-</v>
      </c>
      <c r="M238" s="49" t="str">
        <f>_xlfn.XLOOKUP(B238,'F3D 2011'!$B$3:$B$60,'F3D 2011'!$A$3:$A$60,"-")</f>
        <v>-</v>
      </c>
      <c r="N238" s="49" t="str">
        <f>_xlfn.XLOOKUP(B238,'F3D 2009'!$B$3:$B$60,'F3D 2009'!$A$3:$A$60,"-")</f>
        <v>-</v>
      </c>
      <c r="O238" s="49" t="str">
        <f>_xlfn.XLOOKUP(B238,'F3D 2007'!$B$3:$B$60,'F3D 2007'!$A$3:$A$60,"-")</f>
        <v>-</v>
      </c>
      <c r="P238" s="49" t="str">
        <f>_xlfn.XLOOKUP(B238,'F3D 2005'!$B$3:$B$60,'F3D 2005'!$A$3:$A$60,"-")</f>
        <v>-</v>
      </c>
      <c r="Q238" s="49" t="str">
        <f>_xlfn.XLOOKUP(B238,'F3D 2003'!$B$3:$B$60,'F3D 2003'!$A$3:$A$60,"-")</f>
        <v>-</v>
      </c>
      <c r="R238" s="49" t="str">
        <f>_xlfn.XLOOKUP(B238,'F3D 2001'!$B$3:$B$60,'F3D 2001'!$A$3:$A$60,"-")</f>
        <v>-</v>
      </c>
      <c r="S238" s="49" t="str">
        <f>_xlfn.XLOOKUP(B238,'F3D 1999'!$B$3:$B$60,'F3D 1999'!$A$3:$A$60,"-")</f>
        <v>-</v>
      </c>
      <c r="T238" s="49" t="str">
        <f>_xlfn.XLOOKUP(B238,'F3D 1997'!$B$3:$B$56,'F3D 1997'!$A$3:$A$56,"-")</f>
        <v>-</v>
      </c>
      <c r="U238" s="49" t="str">
        <f>_xlfn.XLOOKUP(B238,'F3D 1995'!$B$3:$B$60,'F3D 1995'!$A$3:$A$60,"-")</f>
        <v>-</v>
      </c>
      <c r="V238" s="49">
        <f>_xlfn.XLOOKUP(B238,'F3D 1993'!$B$3:$B$60,'F3D 1993'!$A$3:$A$60,"-")</f>
        <v>31</v>
      </c>
      <c r="W238" s="49" t="str">
        <f>_xlfn.XLOOKUP(B238,'F3D 1991'!$B$3:$B$60,'F3D 1991'!$A$3:$A$60,"-")</f>
        <v>-</v>
      </c>
      <c r="X238" s="49" t="str">
        <f>_xlfn.XLOOKUP(B238,'F3D 1989'!$B$3:$B$60,'F3D 1989'!$A$3:$A$60,"-")</f>
        <v>-</v>
      </c>
      <c r="Y238" s="49" t="str">
        <f>_xlfn.XLOOKUP(B238,'F3D 1987'!$B$3:$B$60,'F3D 1987'!$A$3:$A$60,"-")</f>
        <v>-</v>
      </c>
      <c r="Z238" s="50" t="str">
        <f>_xlfn.XLOOKUP(B238,'F3D 1985'!$B$3:$B$60,'F3D 1985'!$A$3:$A$60,"-")</f>
        <v>-</v>
      </c>
    </row>
    <row r="239" spans="1:26" x14ac:dyDescent="0.3">
      <c r="A239" s="40">
        <f>A238+1</f>
        <v>237</v>
      </c>
      <c r="B239" s="41" t="s">
        <v>427</v>
      </c>
      <c r="C239" s="42" t="s">
        <v>6</v>
      </c>
      <c r="D239" s="85">
        <f>MIN(_xlfn.XLOOKUP(B239,'F3D 2025'!B:B,'F3D 2025'!E:E,200),_xlfn.XLOOKUP(B239,'F3D 2023'!B:B,'F3D 2023'!E:E,200),_xlfn.XLOOKUP(B239,'F3D 2022'!B:B,'F3D 2022'!E:E,200),_xlfn.XLOOKUP(B239,'F3D 2019'!B:B,'F3D 2019'!E:E,200),_xlfn.XLOOKUP(B239,'F3D 2017'!B:B,'F3D 2017'!E:E,200),_xlfn.XLOOKUP(B239,'F3D 2015'!B:B,'F3D 2015'!E:E,200),_xlfn.XLOOKUP(B239,'F3D 2013'!B:B,'F3D 2013'!E:E,200),_xlfn.XLOOKUP(B239,'F3D 2011'!B:B,'F3D 2011'!E:E,200),_xlfn.XLOOKUP(B239,'F3D 2009'!B:B,'F3D 2009'!E:E,200),_xlfn.XLOOKUP(B239,'F3D 2007'!B:B,'F3D 2007'!E:E,200),_xlfn.XLOOKUP(B239,'F3D 2005'!B:B,'F3D 2005'!E:E,200),_xlfn.XLOOKUP(B239,'F3D 2003'!B:B,'F3D 2003'!E:E,200),_xlfn.XLOOKUP(B239,'F3D 2001'!B:B,'F3D 2001'!E:E,200),_xlfn.XLOOKUP(B239,'F3D 1999'!B:B,'F3D 1999'!E:E,200),_xlfn.XLOOKUP(B239,'F3D 1997'!B:B,'F3D 1997'!E:E,200),_xlfn.XLOOKUP(B239,'F3D 1995'!B:B,'F3D 1995'!E:E,200),_xlfn.XLOOKUP(B239,'F3D 1993'!B:B,'F3D 1993'!E:E,200),_xlfn.XLOOKUP(B239,'F3D 1991'!B:B,'F3D 1991'!E:E,200),_xlfn.XLOOKUP(B239,'F3D 1989'!B:B,'F3D 1989'!E:E,200),_xlfn.XLOOKUP(B239,'F3D 1987'!B:B,'F3D 1987'!E:E,200),_xlfn.XLOOKUP(B239,'F3D 1985'!B:B,'F3D 1985'!E:E,200))</f>
        <v>67.959999999999994</v>
      </c>
      <c r="E239" s="82">
        <f>_xlfn.XLOOKUP(F239,AB:AB,AC:AC,0)+_xlfn.XLOOKUP(G239,AB:AB,AC:AC,0)+_xlfn.XLOOKUP(H239,AB:AB,AC:AC,0)+_xlfn.XLOOKUP(I239,AB:AB,AC:AC,0)+_xlfn.XLOOKUP(J239,AB:AB,AC:AC,0)+_xlfn.XLOOKUP(K239,AB:AB,AC:AC,0)+_xlfn.XLOOKUP(L239,AB:AB,AC:AC,0)+_xlfn.XLOOKUP(M239,AB:AB,AC:AC,0)+_xlfn.XLOOKUP(N239,AB:AB,AC:AC,0)+_xlfn.XLOOKUP(O239,AB:AB,AC:AC,0)+_xlfn.XLOOKUP(P239,AB:AB,AC:AC,0)+_xlfn.XLOOKUP(Q239,AB:AB,AC:AC,0)+_xlfn.XLOOKUP(R239,AB:AB,AC:AC,0)+_xlfn.XLOOKUP(S239,AB:AB,AC:AC,0)+_xlfn.XLOOKUP(T239,AB:AB,AC:AC,0)+_xlfn.XLOOKUP(U239,AB:AB,AC:AC,0)+_xlfn.XLOOKUP(V239,AB:AB,AC:AC,0)+_xlfn.XLOOKUP(W239,AB:AB,AC:AC,0)+_xlfn.XLOOKUP(X239,AB:AB,AC:AC,0)+_xlfn.XLOOKUP(Y239,AB:AB,AC:AC,0)+_xlfn.XLOOKUP(Z239,AB:AB,AC:AC,0)</f>
        <v>2.1812207310398581</v>
      </c>
      <c r="F239" s="46">
        <f>_xlfn.XLOOKUP(B239,'F3D 2025'!$B$3:$B$60,'F3D 2025'!$A$3:$A$60,"-")</f>
        <v>32</v>
      </c>
      <c r="G239" s="49" t="str">
        <f>_xlfn.XLOOKUP(B239,'F3D 2023'!$B$3:$B$60,'F3D 2023'!$A$3:$A$60,"-")</f>
        <v>-</v>
      </c>
      <c r="H239" s="49" t="str">
        <f>_xlfn.XLOOKUP(B239,'F3D 2022'!$B$3:$B$60,'F3D 2022'!$A$3:$A$60,"-")</f>
        <v>-</v>
      </c>
      <c r="I239" s="49" t="str">
        <f>_xlfn.XLOOKUP(B239,'F3D 2019'!$B$3:$B$60,'F3D 2019'!$A$3:$A$60,"-")</f>
        <v>-</v>
      </c>
      <c r="J239" s="49" t="str">
        <f>_xlfn.XLOOKUP(B239,'F3D 2017'!$B$3:$B$60,'F3D 2017'!$A$3:$A$60,"-")</f>
        <v>-</v>
      </c>
      <c r="K239" s="49" t="str">
        <f>_xlfn.XLOOKUP(B239,'F3D 2015'!$B$3:$B$60,'F3D 2015'!$A$3:$A$60,"-")</f>
        <v>-</v>
      </c>
      <c r="L239" s="49" t="str">
        <f>_xlfn.XLOOKUP(B239,'F3D 2013'!$B$3:$B$60,'F3D 2013'!$A$3:$A$60,"-")</f>
        <v>-</v>
      </c>
      <c r="M239" s="49" t="str">
        <f>_xlfn.XLOOKUP(B239,'F3D 2011'!$B$3:$B$60,'F3D 2011'!$A$3:$A$60,"-")</f>
        <v>-</v>
      </c>
      <c r="N239" s="49" t="str">
        <f>_xlfn.XLOOKUP(B239,'F3D 2009'!$B$3:$B$60,'F3D 2009'!$A$3:$A$60,"-")</f>
        <v>-</v>
      </c>
      <c r="O239" s="49" t="str">
        <f>_xlfn.XLOOKUP(B239,'F3D 2007'!$B$3:$B$60,'F3D 2007'!$A$3:$A$60,"-")</f>
        <v>-</v>
      </c>
      <c r="P239" s="49" t="str">
        <f>_xlfn.XLOOKUP(B239,'F3D 2005'!$B$3:$B$60,'F3D 2005'!$A$3:$A$60,"-")</f>
        <v>-</v>
      </c>
      <c r="Q239" s="49" t="str">
        <f>_xlfn.XLOOKUP(B239,'F3D 2003'!$B$3:$B$60,'F3D 2003'!$A$3:$A$60,"-")</f>
        <v>-</v>
      </c>
      <c r="R239" s="49" t="str">
        <f>_xlfn.XLOOKUP(B239,'F3D 2001'!$B$3:$B$60,'F3D 2001'!$A$3:$A$60,"-")</f>
        <v>-</v>
      </c>
      <c r="S239" s="49" t="str">
        <f>_xlfn.XLOOKUP(B239,'F3D 1999'!$B$3:$B$60,'F3D 1999'!$A$3:$A$60,"-")</f>
        <v>-</v>
      </c>
      <c r="T239" s="49" t="str">
        <f>_xlfn.XLOOKUP(B239,'F3D 1997'!$B$3:$B$56,'F3D 1997'!$A$3:$A$56,"-")</f>
        <v>-</v>
      </c>
      <c r="U239" s="49" t="str">
        <f>_xlfn.XLOOKUP(B239,'F3D 1995'!$B$3:$B$60,'F3D 1995'!$A$3:$A$60,"-")</f>
        <v>-</v>
      </c>
      <c r="V239" s="49" t="str">
        <f>_xlfn.XLOOKUP(B239,'F3D 1993'!$B$3:$B$60,'F3D 1993'!$A$3:$A$60,"-")</f>
        <v>-</v>
      </c>
      <c r="W239" s="49" t="str">
        <f>_xlfn.XLOOKUP(B239,'F3D 1991'!$B$3:$B$60,'F3D 1991'!$A$3:$A$60,"-")</f>
        <v>-</v>
      </c>
      <c r="X239" s="49" t="str">
        <f>_xlfn.XLOOKUP(B239,'F3D 1989'!$B$3:$B$60,'F3D 1989'!$A$3:$A$60,"-")</f>
        <v>-</v>
      </c>
      <c r="Y239" s="49" t="str">
        <f>_xlfn.XLOOKUP(B239,'F3D 1987'!$B$3:$B$60,'F3D 1987'!$A$3:$A$60,"-")</f>
        <v>-</v>
      </c>
      <c r="Z239" s="50" t="str">
        <f>_xlfn.XLOOKUP(B239,'F3D 1985'!$B$3:$B$60,'F3D 1985'!$A$3:$A$60,"-")</f>
        <v>-</v>
      </c>
    </row>
    <row r="240" spans="1:26" x14ac:dyDescent="0.3">
      <c r="A240" s="40">
        <f>A239+1</f>
        <v>238</v>
      </c>
      <c r="B240" s="41" t="s">
        <v>213</v>
      </c>
      <c r="C240" s="42" t="s">
        <v>38</v>
      </c>
      <c r="D240" s="85">
        <f>MIN(_xlfn.XLOOKUP(B240,'F3D 2025'!B:B,'F3D 2025'!E:E,200),_xlfn.XLOOKUP(B240,'F3D 2023'!B:B,'F3D 2023'!E:E,200),_xlfn.XLOOKUP(B240,'F3D 2022'!B:B,'F3D 2022'!E:E,200),_xlfn.XLOOKUP(B240,'F3D 2019'!B:B,'F3D 2019'!E:E,200),_xlfn.XLOOKUP(B240,'F3D 2017'!B:B,'F3D 2017'!E:E,200),_xlfn.XLOOKUP(B240,'F3D 2015'!B:B,'F3D 2015'!E:E,200),_xlfn.XLOOKUP(B240,'F3D 2013'!B:B,'F3D 2013'!E:E,200),_xlfn.XLOOKUP(B240,'F3D 2011'!B:B,'F3D 2011'!E:E,200),_xlfn.XLOOKUP(B240,'F3D 2009'!B:B,'F3D 2009'!E:E,200),_xlfn.XLOOKUP(B240,'F3D 2007'!B:B,'F3D 2007'!E:E,200),_xlfn.XLOOKUP(B240,'F3D 2005'!B:B,'F3D 2005'!E:E,200),_xlfn.XLOOKUP(B240,'F3D 2003'!B:B,'F3D 2003'!E:E,200),_xlfn.XLOOKUP(B240,'F3D 2001'!B:B,'F3D 2001'!E:E,200),_xlfn.XLOOKUP(B240,'F3D 1999'!B:B,'F3D 1999'!E:E,200),_xlfn.XLOOKUP(B240,'F3D 1997'!B:B,'F3D 1997'!E:E,200),_xlfn.XLOOKUP(B240,'F3D 1995'!B:B,'F3D 1995'!E:E,200),_xlfn.XLOOKUP(B240,'F3D 1993'!B:B,'F3D 1993'!E:E,200),_xlfn.XLOOKUP(B240,'F3D 1991'!B:B,'F3D 1991'!E:E,200),_xlfn.XLOOKUP(B240,'F3D 1989'!B:B,'F3D 1989'!E:E,200),_xlfn.XLOOKUP(B240,'F3D 1987'!B:B,'F3D 1987'!E:E,200),_xlfn.XLOOKUP(B240,'F3D 1985'!B:B,'F3D 1985'!E:E,200))</f>
        <v>71.22</v>
      </c>
      <c r="E240" s="82">
        <f>_xlfn.XLOOKUP(F240,AB:AB,AC:AC,0)+_xlfn.XLOOKUP(G240,AB:AB,AC:AC,0)+_xlfn.XLOOKUP(H240,AB:AB,AC:AC,0)+_xlfn.XLOOKUP(I240,AB:AB,AC:AC,0)+_xlfn.XLOOKUP(J240,AB:AB,AC:AC,0)+_xlfn.XLOOKUP(K240,AB:AB,AC:AC,0)+_xlfn.XLOOKUP(L240,AB:AB,AC:AC,0)+_xlfn.XLOOKUP(M240,AB:AB,AC:AC,0)+_xlfn.XLOOKUP(N240,AB:AB,AC:AC,0)+_xlfn.XLOOKUP(O240,AB:AB,AC:AC,0)+_xlfn.XLOOKUP(P240,AB:AB,AC:AC,0)+_xlfn.XLOOKUP(Q240,AB:AB,AC:AC,0)+_xlfn.XLOOKUP(R240,AB:AB,AC:AC,0)+_xlfn.XLOOKUP(S240,AB:AB,AC:AC,0)+_xlfn.XLOOKUP(T240,AB:AB,AC:AC,0)+_xlfn.XLOOKUP(U240,AB:AB,AC:AC,0)+_xlfn.XLOOKUP(V240,AB:AB,AC:AC,0)+_xlfn.XLOOKUP(W240,AB:AB,AC:AC,0)+_xlfn.XLOOKUP(X240,AB:AB,AC:AC,0)+_xlfn.XLOOKUP(Y240,AB:AB,AC:AC,0)+_xlfn.XLOOKUP(Z240,AB:AB,AC:AC,0)</f>
        <v>2.1812207310398581</v>
      </c>
      <c r="F240" s="46" t="str">
        <f>_xlfn.XLOOKUP(B240,'F3D 2025'!$B$3:$B$60,'F3D 2025'!$A$3:$A$60,"-")</f>
        <v>-</v>
      </c>
      <c r="G240" s="49" t="str">
        <f>_xlfn.XLOOKUP(B240,'F3D 2023'!$B$3:$B$60,'F3D 2023'!$A$3:$A$60,"-")</f>
        <v>-</v>
      </c>
      <c r="H240" s="49" t="str">
        <f>_xlfn.XLOOKUP(B240,'F3D 2022'!$B$3:$B$60,'F3D 2022'!$A$3:$A$60,"-")</f>
        <v>-</v>
      </c>
      <c r="I240" s="49" t="str">
        <f>_xlfn.XLOOKUP(B240,'F3D 2019'!$B$3:$B$60,'F3D 2019'!$A$3:$A$60,"-")</f>
        <v>-</v>
      </c>
      <c r="J240" s="49" t="str">
        <f>_xlfn.XLOOKUP(B240,'F3D 2017'!$B$3:$B$60,'F3D 2017'!$A$3:$A$60,"-")</f>
        <v>-</v>
      </c>
      <c r="K240" s="49" t="str">
        <f>_xlfn.XLOOKUP(B240,'F3D 2015'!$B$3:$B$60,'F3D 2015'!$A$3:$A$60,"-")</f>
        <v>-</v>
      </c>
      <c r="L240" s="49" t="str">
        <f>_xlfn.XLOOKUP(B240,'F3D 2013'!$B$3:$B$60,'F3D 2013'!$A$3:$A$60,"-")</f>
        <v>-</v>
      </c>
      <c r="M240" s="49" t="str">
        <f>_xlfn.XLOOKUP(B240,'F3D 2011'!$B$3:$B$60,'F3D 2011'!$A$3:$A$60,"-")</f>
        <v>-</v>
      </c>
      <c r="N240" s="49" t="str">
        <f>_xlfn.XLOOKUP(B240,'F3D 2009'!$B$3:$B$60,'F3D 2009'!$A$3:$A$60,"-")</f>
        <v>-</v>
      </c>
      <c r="O240" s="49">
        <f>_xlfn.XLOOKUP(B240,'F3D 2007'!$B$3:$B$60,'F3D 2007'!$A$3:$A$60,"-")</f>
        <v>32</v>
      </c>
      <c r="P240" s="49" t="str">
        <f>_xlfn.XLOOKUP(B240,'F3D 2005'!$B$3:$B$60,'F3D 2005'!$A$3:$A$60,"-")</f>
        <v>-</v>
      </c>
      <c r="Q240" s="49" t="str">
        <f>_xlfn.XLOOKUP(B240,'F3D 2003'!$B$3:$B$60,'F3D 2003'!$A$3:$A$60,"-")</f>
        <v>-</v>
      </c>
      <c r="R240" s="49" t="str">
        <f>_xlfn.XLOOKUP(B240,'F3D 2001'!$B$3:$B$60,'F3D 2001'!$A$3:$A$60,"-")</f>
        <v>-</v>
      </c>
      <c r="S240" s="49" t="str">
        <f>_xlfn.XLOOKUP(B240,'F3D 1999'!$B$3:$B$60,'F3D 1999'!$A$3:$A$60,"-")</f>
        <v>-</v>
      </c>
      <c r="T240" s="49" t="str">
        <f>_xlfn.XLOOKUP(B240,'F3D 1997'!$B$3:$B$56,'F3D 1997'!$A$3:$A$56,"-")</f>
        <v>-</v>
      </c>
      <c r="U240" s="49" t="str">
        <f>_xlfn.XLOOKUP(B240,'F3D 1995'!$B$3:$B$60,'F3D 1995'!$A$3:$A$60,"-")</f>
        <v>-</v>
      </c>
      <c r="V240" s="49" t="str">
        <f>_xlfn.XLOOKUP(B240,'F3D 1993'!$B$3:$B$60,'F3D 1993'!$A$3:$A$60,"-")</f>
        <v>-</v>
      </c>
      <c r="W240" s="49" t="str">
        <f>_xlfn.XLOOKUP(B240,'F3D 1991'!$B$3:$B$60,'F3D 1991'!$A$3:$A$60,"-")</f>
        <v>-</v>
      </c>
      <c r="X240" s="49" t="str">
        <f>_xlfn.XLOOKUP(B240,'F3D 1989'!$B$3:$B$60,'F3D 1989'!$A$3:$A$60,"-")</f>
        <v>-</v>
      </c>
      <c r="Y240" s="49" t="str">
        <f>_xlfn.XLOOKUP(B240,'F3D 1987'!$B$3:$B$60,'F3D 1987'!$A$3:$A$60,"-")</f>
        <v>-</v>
      </c>
      <c r="Z240" s="50" t="str">
        <f>_xlfn.XLOOKUP(B240,'F3D 1985'!$B$3:$B$60,'F3D 1985'!$A$3:$A$60,"-")</f>
        <v>-</v>
      </c>
    </row>
    <row r="241" spans="1:26" x14ac:dyDescent="0.3">
      <c r="A241" s="40">
        <f>A240+1</f>
        <v>239</v>
      </c>
      <c r="B241" s="41" t="s">
        <v>334</v>
      </c>
      <c r="C241" s="42" t="s">
        <v>38</v>
      </c>
      <c r="D241" s="85">
        <f>MIN(_xlfn.XLOOKUP(B241,'F3D 2025'!B:B,'F3D 2025'!E:E,200),_xlfn.XLOOKUP(B241,'F3D 2023'!B:B,'F3D 2023'!E:E,200),_xlfn.XLOOKUP(B241,'F3D 2022'!B:B,'F3D 2022'!E:E,200),_xlfn.XLOOKUP(B241,'F3D 2019'!B:B,'F3D 2019'!E:E,200),_xlfn.XLOOKUP(B241,'F3D 2017'!B:B,'F3D 2017'!E:E,200),_xlfn.XLOOKUP(B241,'F3D 2015'!B:B,'F3D 2015'!E:E,200),_xlfn.XLOOKUP(B241,'F3D 2013'!B:B,'F3D 2013'!E:E,200),_xlfn.XLOOKUP(B241,'F3D 2011'!B:B,'F3D 2011'!E:E,200),_xlfn.XLOOKUP(B241,'F3D 2009'!B:B,'F3D 2009'!E:E,200),_xlfn.XLOOKUP(B241,'F3D 2007'!B:B,'F3D 2007'!E:E,200),_xlfn.XLOOKUP(B241,'F3D 2005'!B:B,'F3D 2005'!E:E,200),_xlfn.XLOOKUP(B241,'F3D 2003'!B:B,'F3D 2003'!E:E,200),_xlfn.XLOOKUP(B241,'F3D 2001'!B:B,'F3D 2001'!E:E,200),_xlfn.XLOOKUP(B241,'F3D 1999'!B:B,'F3D 1999'!E:E,200),_xlfn.XLOOKUP(B241,'F3D 1997'!B:B,'F3D 1997'!E:E,200),_xlfn.XLOOKUP(B241,'F3D 1995'!B:B,'F3D 1995'!E:E,200),_xlfn.XLOOKUP(B241,'F3D 1993'!B:B,'F3D 1993'!E:E,200),_xlfn.XLOOKUP(B241,'F3D 1991'!B:B,'F3D 1991'!E:E,200),_xlfn.XLOOKUP(B241,'F3D 1989'!B:B,'F3D 1989'!E:E,200),_xlfn.XLOOKUP(B241,'F3D 1987'!B:B,'F3D 1987'!E:E,200),_xlfn.XLOOKUP(B241,'F3D 1985'!B:B,'F3D 1985'!E:E,200))</f>
        <v>87.9</v>
      </c>
      <c r="E241" s="82">
        <f>_xlfn.XLOOKUP(F241,AB:AB,AC:AC,0)+_xlfn.XLOOKUP(G241,AB:AB,AC:AC,0)+_xlfn.XLOOKUP(H241,AB:AB,AC:AC,0)+_xlfn.XLOOKUP(I241,AB:AB,AC:AC,0)+_xlfn.XLOOKUP(J241,AB:AB,AC:AC,0)+_xlfn.XLOOKUP(K241,AB:AB,AC:AC,0)+_xlfn.XLOOKUP(L241,AB:AB,AC:AC,0)+_xlfn.XLOOKUP(M241,AB:AB,AC:AC,0)+_xlfn.XLOOKUP(N241,AB:AB,AC:AC,0)+_xlfn.XLOOKUP(O241,AB:AB,AC:AC,0)+_xlfn.XLOOKUP(P241,AB:AB,AC:AC,0)+_xlfn.XLOOKUP(Q241,AB:AB,AC:AC,0)+_xlfn.XLOOKUP(R241,AB:AB,AC:AC,0)+_xlfn.XLOOKUP(S241,AB:AB,AC:AC,0)+_xlfn.XLOOKUP(T241,AB:AB,AC:AC,0)+_xlfn.XLOOKUP(U241,AB:AB,AC:AC,0)+_xlfn.XLOOKUP(V241,AB:AB,AC:AC,0)+_xlfn.XLOOKUP(W241,AB:AB,AC:AC,0)+_xlfn.XLOOKUP(X241,AB:AB,AC:AC,0)+_xlfn.XLOOKUP(Y241,AB:AB,AC:AC,0)+_xlfn.XLOOKUP(Z241,AB:AB,AC:AC,0)</f>
        <v>2.023974146465207</v>
      </c>
      <c r="F241" s="46" t="str">
        <f>_xlfn.XLOOKUP(B241,'F3D 2025'!$B$3:$B$60,'F3D 2025'!$A$3:$A$60,"-")</f>
        <v>-</v>
      </c>
      <c r="G241" s="49" t="str">
        <f>_xlfn.XLOOKUP(B241,'F3D 2023'!$B$3:$B$60,'F3D 2023'!$A$3:$A$60,"-")</f>
        <v>-</v>
      </c>
      <c r="H241" s="49" t="str">
        <f>_xlfn.XLOOKUP(B241,'F3D 2022'!$B$3:$B$60,'F3D 2022'!$A$3:$A$60,"-")</f>
        <v>-</v>
      </c>
      <c r="I241" s="49" t="str">
        <f>_xlfn.XLOOKUP(B241,'F3D 2019'!$B$3:$B$60,'F3D 2019'!$A$3:$A$60,"-")</f>
        <v>-</v>
      </c>
      <c r="J241" s="49" t="str">
        <f>_xlfn.XLOOKUP(B241,'F3D 2017'!$B$3:$B$60,'F3D 2017'!$A$3:$A$60,"-")</f>
        <v>-</v>
      </c>
      <c r="K241" s="49" t="str">
        <f>_xlfn.XLOOKUP(B241,'F3D 2015'!$B$3:$B$60,'F3D 2015'!$A$3:$A$60,"-")</f>
        <v>-</v>
      </c>
      <c r="L241" s="49" t="str">
        <f>_xlfn.XLOOKUP(B241,'F3D 2013'!$B$3:$B$60,'F3D 2013'!$A$3:$A$60,"-")</f>
        <v>-</v>
      </c>
      <c r="M241" s="49" t="str">
        <f>_xlfn.XLOOKUP(B241,'F3D 2011'!$B$3:$B$60,'F3D 2011'!$A$3:$A$60,"-")</f>
        <v>-</v>
      </c>
      <c r="N241" s="49" t="str">
        <f>_xlfn.XLOOKUP(B241,'F3D 2009'!$B$3:$B$60,'F3D 2009'!$A$3:$A$60,"-")</f>
        <v>-</v>
      </c>
      <c r="O241" s="49" t="str">
        <f>_xlfn.XLOOKUP(B241,'F3D 2007'!$B$3:$B$60,'F3D 2007'!$A$3:$A$60,"-")</f>
        <v>-</v>
      </c>
      <c r="P241" s="49" t="str">
        <f>_xlfn.XLOOKUP(B241,'F3D 2005'!$B$3:$B$60,'F3D 2005'!$A$3:$A$60,"-")</f>
        <v>-</v>
      </c>
      <c r="Q241" s="49" t="str">
        <f>_xlfn.XLOOKUP(B241,'F3D 2003'!$B$3:$B$60,'F3D 2003'!$A$3:$A$60,"-")</f>
        <v>-</v>
      </c>
      <c r="R241" s="49" t="str">
        <f>_xlfn.XLOOKUP(B241,'F3D 2001'!$B$3:$B$60,'F3D 2001'!$A$3:$A$60,"-")</f>
        <v>-</v>
      </c>
      <c r="S241" s="49" t="str">
        <f>_xlfn.XLOOKUP(B241,'F3D 1999'!$B$3:$B$60,'F3D 1999'!$A$3:$A$60,"-")</f>
        <v>-</v>
      </c>
      <c r="T241" s="49" t="str">
        <f>_xlfn.XLOOKUP(B241,'F3D 1997'!$B$3:$B$56,'F3D 1997'!$A$3:$A$56,"-")</f>
        <v>-</v>
      </c>
      <c r="U241" s="49" t="str">
        <f>_xlfn.XLOOKUP(B241,'F3D 1995'!$B$3:$B$60,'F3D 1995'!$A$3:$A$60,"-")</f>
        <v>-</v>
      </c>
      <c r="V241" s="49" t="str">
        <f>_xlfn.XLOOKUP(B241,'F3D 1993'!$B$3:$B$60,'F3D 1993'!$A$3:$A$60,"-")</f>
        <v>-</v>
      </c>
      <c r="W241" s="49" t="str">
        <f>_xlfn.XLOOKUP(B241,'F3D 1991'!$B$3:$B$60,'F3D 1991'!$A$3:$A$60,"-")</f>
        <v>-</v>
      </c>
      <c r="X241" s="49">
        <f>_xlfn.XLOOKUP(B241,'F3D 1989'!$B$3:$B$60,'F3D 1989'!$A$3:$A$60,"-")</f>
        <v>33</v>
      </c>
      <c r="Y241" s="49" t="str">
        <f>_xlfn.XLOOKUP(B241,'F3D 1987'!$B$3:$B$60,'F3D 1987'!$A$3:$A$60,"-")</f>
        <v>-</v>
      </c>
      <c r="Z241" s="50" t="str">
        <f>_xlfn.XLOOKUP(B241,'F3D 1985'!$B$3:$B$60,'F3D 1985'!$A$3:$A$60,"-")</f>
        <v>-</v>
      </c>
    </row>
    <row r="242" spans="1:26" x14ac:dyDescent="0.3">
      <c r="A242" s="40">
        <f>A241+1</f>
        <v>240</v>
      </c>
      <c r="B242" s="41" t="s">
        <v>358</v>
      </c>
      <c r="C242" s="42" t="s">
        <v>37</v>
      </c>
      <c r="D242" s="85">
        <f>MIN(_xlfn.XLOOKUP(B242,'F3D 2025'!B:B,'F3D 2025'!E:E,200),_xlfn.XLOOKUP(B242,'F3D 2023'!B:B,'F3D 2023'!E:E,200),_xlfn.XLOOKUP(B242,'F3D 2022'!B:B,'F3D 2022'!E:E,200),_xlfn.XLOOKUP(B242,'F3D 2019'!B:B,'F3D 2019'!E:E,200),_xlfn.XLOOKUP(B242,'F3D 2017'!B:B,'F3D 2017'!E:E,200),_xlfn.XLOOKUP(B242,'F3D 2015'!B:B,'F3D 2015'!E:E,200),_xlfn.XLOOKUP(B242,'F3D 2013'!B:B,'F3D 2013'!E:E,200),_xlfn.XLOOKUP(B242,'F3D 2011'!B:B,'F3D 2011'!E:E,200),_xlfn.XLOOKUP(B242,'F3D 2009'!B:B,'F3D 2009'!E:E,200),_xlfn.XLOOKUP(B242,'F3D 2007'!B:B,'F3D 2007'!E:E,200),_xlfn.XLOOKUP(B242,'F3D 2005'!B:B,'F3D 2005'!E:E,200),_xlfn.XLOOKUP(B242,'F3D 2003'!B:B,'F3D 2003'!E:E,200),_xlfn.XLOOKUP(B242,'F3D 2001'!B:B,'F3D 2001'!E:E,200),_xlfn.XLOOKUP(B242,'F3D 1999'!B:B,'F3D 1999'!E:E,200),_xlfn.XLOOKUP(B242,'F3D 1997'!B:B,'F3D 1997'!E:E,200),_xlfn.XLOOKUP(B242,'F3D 1995'!B:B,'F3D 1995'!E:E,200),_xlfn.XLOOKUP(B242,'F3D 1993'!B:B,'F3D 1993'!E:E,200),_xlfn.XLOOKUP(B242,'F3D 1991'!B:B,'F3D 1991'!E:E,200),_xlfn.XLOOKUP(B242,'F3D 1989'!B:B,'F3D 1989'!E:E,200),_xlfn.XLOOKUP(B242,'F3D 1987'!B:B,'F3D 1987'!E:E,200),_xlfn.XLOOKUP(B242,'F3D 1985'!B:B,'F3D 1985'!E:E,200))</f>
        <v>81.52</v>
      </c>
      <c r="E242" s="82">
        <f>_xlfn.XLOOKUP(F242,AB:AB,AC:AC,0)+_xlfn.XLOOKUP(G242,AB:AB,AC:AC,0)+_xlfn.XLOOKUP(H242,AB:AB,AC:AC,0)+_xlfn.XLOOKUP(I242,AB:AB,AC:AC,0)+_xlfn.XLOOKUP(J242,AB:AB,AC:AC,0)+_xlfn.XLOOKUP(K242,AB:AB,AC:AC,0)+_xlfn.XLOOKUP(L242,AB:AB,AC:AC,0)+_xlfn.XLOOKUP(M242,AB:AB,AC:AC,0)+_xlfn.XLOOKUP(N242,AB:AB,AC:AC,0)+_xlfn.XLOOKUP(O242,AB:AB,AC:AC,0)+_xlfn.XLOOKUP(P242,AB:AB,AC:AC,0)+_xlfn.XLOOKUP(Q242,AB:AB,AC:AC,0)+_xlfn.XLOOKUP(R242,AB:AB,AC:AC,0)+_xlfn.XLOOKUP(S242,AB:AB,AC:AC,0)+_xlfn.XLOOKUP(T242,AB:AB,AC:AC,0)+_xlfn.XLOOKUP(U242,AB:AB,AC:AC,0)+_xlfn.XLOOKUP(V242,AB:AB,AC:AC,0)+_xlfn.XLOOKUP(W242,AB:AB,AC:AC,0)+_xlfn.XLOOKUP(X242,AB:AB,AC:AC,0)+_xlfn.XLOOKUP(Y242,AB:AB,AC:AC,0)+_xlfn.XLOOKUP(Z242,AB:AB,AC:AC,0)</f>
        <v>2.023974146465207</v>
      </c>
      <c r="F242" s="46" t="str">
        <f>_xlfn.XLOOKUP(B242,'F3D 2025'!$B$3:$B$60,'F3D 2025'!$A$3:$A$60,"-")</f>
        <v>-</v>
      </c>
      <c r="G242" s="49" t="str">
        <f>_xlfn.XLOOKUP(B242,'F3D 2023'!$B$3:$B$60,'F3D 2023'!$A$3:$A$60,"-")</f>
        <v>-</v>
      </c>
      <c r="H242" s="49" t="str">
        <f>_xlfn.XLOOKUP(B242,'F3D 2022'!$B$3:$B$60,'F3D 2022'!$A$3:$A$60,"-")</f>
        <v>-</v>
      </c>
      <c r="I242" s="49" t="str">
        <f>_xlfn.XLOOKUP(B242,'F3D 2019'!$B$3:$B$60,'F3D 2019'!$A$3:$A$60,"-")</f>
        <v>-</v>
      </c>
      <c r="J242" s="49" t="str">
        <f>_xlfn.XLOOKUP(B242,'F3D 2017'!$B$3:$B$60,'F3D 2017'!$A$3:$A$60,"-")</f>
        <v>-</v>
      </c>
      <c r="K242" s="49" t="str">
        <f>_xlfn.XLOOKUP(B242,'F3D 2015'!$B$3:$B$60,'F3D 2015'!$A$3:$A$60,"-")</f>
        <v>-</v>
      </c>
      <c r="L242" s="49" t="str">
        <f>_xlfn.XLOOKUP(B242,'F3D 2013'!$B$3:$B$60,'F3D 2013'!$A$3:$A$60,"-")</f>
        <v>-</v>
      </c>
      <c r="M242" s="49" t="str">
        <f>_xlfn.XLOOKUP(B242,'F3D 2011'!$B$3:$B$60,'F3D 2011'!$A$3:$A$60,"-")</f>
        <v>-</v>
      </c>
      <c r="N242" s="49" t="str">
        <f>_xlfn.XLOOKUP(B242,'F3D 2009'!$B$3:$B$60,'F3D 2009'!$A$3:$A$60,"-")</f>
        <v>-</v>
      </c>
      <c r="O242" s="49" t="str">
        <f>_xlfn.XLOOKUP(B242,'F3D 2007'!$B$3:$B$60,'F3D 2007'!$A$3:$A$60,"-")</f>
        <v>-</v>
      </c>
      <c r="P242" s="49" t="str">
        <f>_xlfn.XLOOKUP(B242,'F3D 2005'!$B$3:$B$60,'F3D 2005'!$A$3:$A$60,"-")</f>
        <v>-</v>
      </c>
      <c r="Q242" s="49" t="str">
        <f>_xlfn.XLOOKUP(B242,'F3D 2003'!$B$3:$B$60,'F3D 2003'!$A$3:$A$60,"-")</f>
        <v>-</v>
      </c>
      <c r="R242" s="49" t="str">
        <f>_xlfn.XLOOKUP(B242,'F3D 2001'!$B$3:$B$60,'F3D 2001'!$A$3:$A$60,"-")</f>
        <v>-</v>
      </c>
      <c r="S242" s="49" t="str">
        <f>_xlfn.XLOOKUP(B242,'F3D 1999'!$B$3:$B$60,'F3D 1999'!$A$3:$A$60,"-")</f>
        <v>-</v>
      </c>
      <c r="T242" s="49" t="str">
        <f>_xlfn.XLOOKUP(B242,'F3D 1997'!$B$3:$B$56,'F3D 1997'!$A$3:$A$56,"-")</f>
        <v>-</v>
      </c>
      <c r="U242" s="49">
        <f>_xlfn.XLOOKUP(B242,'F3D 1995'!$B$3:$B$60,'F3D 1995'!$A$3:$A$60,"-")</f>
        <v>33</v>
      </c>
      <c r="V242" s="49" t="str">
        <f>_xlfn.XLOOKUP(B242,'F3D 1993'!$B$3:$B$60,'F3D 1993'!$A$3:$A$60,"-")</f>
        <v>-</v>
      </c>
      <c r="W242" s="49" t="str">
        <f>_xlfn.XLOOKUP(B242,'F3D 1991'!$B$3:$B$60,'F3D 1991'!$A$3:$A$60,"-")</f>
        <v>-</v>
      </c>
      <c r="X242" s="49" t="str">
        <f>_xlfn.XLOOKUP(B242,'F3D 1989'!$B$3:$B$60,'F3D 1989'!$A$3:$A$60,"-")</f>
        <v>-</v>
      </c>
      <c r="Y242" s="49" t="str">
        <f>_xlfn.XLOOKUP(B242,'F3D 1987'!$B$3:$B$60,'F3D 1987'!$A$3:$A$60,"-")</f>
        <v>-</v>
      </c>
      <c r="Z242" s="50" t="str">
        <f>_xlfn.XLOOKUP(B242,'F3D 1985'!$B$3:$B$60,'F3D 1985'!$A$3:$A$60,"-")</f>
        <v>-</v>
      </c>
    </row>
    <row r="243" spans="1:26" x14ac:dyDescent="0.3">
      <c r="A243" s="40">
        <f>A242+1</f>
        <v>241</v>
      </c>
      <c r="B243" s="41" t="s">
        <v>294</v>
      </c>
      <c r="C243" s="42" t="s">
        <v>145</v>
      </c>
      <c r="D243" s="85">
        <f>MIN(_xlfn.XLOOKUP(B243,'F3D 2025'!B:B,'F3D 2025'!E:E,200),_xlfn.XLOOKUP(B243,'F3D 2023'!B:B,'F3D 2023'!E:E,200),_xlfn.XLOOKUP(B243,'F3D 2022'!B:B,'F3D 2022'!E:E,200),_xlfn.XLOOKUP(B243,'F3D 2019'!B:B,'F3D 2019'!E:E,200),_xlfn.XLOOKUP(B243,'F3D 2017'!B:B,'F3D 2017'!E:E,200),_xlfn.XLOOKUP(B243,'F3D 2015'!B:B,'F3D 2015'!E:E,200),_xlfn.XLOOKUP(B243,'F3D 2013'!B:B,'F3D 2013'!E:E,200),_xlfn.XLOOKUP(B243,'F3D 2011'!B:B,'F3D 2011'!E:E,200),_xlfn.XLOOKUP(B243,'F3D 2009'!B:B,'F3D 2009'!E:E,200),_xlfn.XLOOKUP(B243,'F3D 2007'!B:B,'F3D 2007'!E:E,200),_xlfn.XLOOKUP(B243,'F3D 2005'!B:B,'F3D 2005'!E:E,200),_xlfn.XLOOKUP(B243,'F3D 2003'!B:B,'F3D 2003'!E:E,200),_xlfn.XLOOKUP(B243,'F3D 2001'!B:B,'F3D 2001'!E:E,200),_xlfn.XLOOKUP(B243,'F3D 1999'!B:B,'F3D 1999'!E:E,200),_xlfn.XLOOKUP(B243,'F3D 1997'!B:B,'F3D 1997'!E:E,200),_xlfn.XLOOKUP(B243,'F3D 1995'!B:B,'F3D 1995'!E:E,200),_xlfn.XLOOKUP(B243,'F3D 1993'!B:B,'F3D 1993'!E:E,200),_xlfn.XLOOKUP(B243,'F3D 1991'!B:B,'F3D 1991'!E:E,200),_xlfn.XLOOKUP(B243,'F3D 1989'!B:B,'F3D 1989'!E:E,200),_xlfn.XLOOKUP(B243,'F3D 1987'!B:B,'F3D 1987'!E:E,200),_xlfn.XLOOKUP(B243,'F3D 1985'!B:B,'F3D 1985'!E:E,200))</f>
        <v>74.7</v>
      </c>
      <c r="E243" s="82">
        <f>_xlfn.XLOOKUP(F243,AB:AB,AC:AC,0)+_xlfn.XLOOKUP(G243,AB:AB,AC:AC,0)+_xlfn.XLOOKUP(H243,AB:AB,AC:AC,0)+_xlfn.XLOOKUP(I243,AB:AB,AC:AC,0)+_xlfn.XLOOKUP(J243,AB:AB,AC:AC,0)+_xlfn.XLOOKUP(K243,AB:AB,AC:AC,0)+_xlfn.XLOOKUP(L243,AB:AB,AC:AC,0)+_xlfn.XLOOKUP(M243,AB:AB,AC:AC,0)+_xlfn.XLOOKUP(N243,AB:AB,AC:AC,0)+_xlfn.XLOOKUP(O243,AB:AB,AC:AC,0)+_xlfn.XLOOKUP(P243,AB:AB,AC:AC,0)+_xlfn.XLOOKUP(Q243,AB:AB,AC:AC,0)+_xlfn.XLOOKUP(R243,AB:AB,AC:AC,0)+_xlfn.XLOOKUP(S243,AB:AB,AC:AC,0)+_xlfn.XLOOKUP(T243,AB:AB,AC:AC,0)+_xlfn.XLOOKUP(U243,AB:AB,AC:AC,0)+_xlfn.XLOOKUP(V243,AB:AB,AC:AC,0)+_xlfn.XLOOKUP(W243,AB:AB,AC:AC,0)+_xlfn.XLOOKUP(X243,AB:AB,AC:AC,0)+_xlfn.XLOOKUP(Y243,AB:AB,AC:AC,0)+_xlfn.XLOOKUP(Z243,AB:AB,AC:AC,0)</f>
        <v>1.8876605574862431</v>
      </c>
      <c r="F243" s="46" t="str">
        <f>_xlfn.XLOOKUP(B243,'F3D 2025'!$B$3:$B$60,'F3D 2025'!$A$3:$A$60,"-")</f>
        <v>-</v>
      </c>
      <c r="G243" s="49" t="str">
        <f>_xlfn.XLOOKUP(B243,'F3D 2023'!$B$3:$B$60,'F3D 2023'!$A$3:$A$60,"-")</f>
        <v>-</v>
      </c>
      <c r="H243" s="49" t="str">
        <f>_xlfn.XLOOKUP(B243,'F3D 2022'!$B$3:$B$60,'F3D 2022'!$A$3:$A$60,"-")</f>
        <v>-</v>
      </c>
      <c r="I243" s="49" t="str">
        <f>_xlfn.XLOOKUP(B243,'F3D 2019'!$B$3:$B$60,'F3D 2019'!$A$3:$A$60,"-")</f>
        <v>-</v>
      </c>
      <c r="J243" s="49" t="str">
        <f>_xlfn.XLOOKUP(B243,'F3D 2017'!$B$3:$B$60,'F3D 2017'!$A$3:$A$60,"-")</f>
        <v>-</v>
      </c>
      <c r="K243" s="49" t="str">
        <f>_xlfn.XLOOKUP(B243,'F3D 2015'!$B$3:$B$60,'F3D 2015'!$A$3:$A$60,"-")</f>
        <v>-</v>
      </c>
      <c r="L243" s="49" t="str">
        <f>_xlfn.XLOOKUP(B243,'F3D 2013'!$B$3:$B$60,'F3D 2013'!$A$3:$A$60,"-")</f>
        <v>-</v>
      </c>
      <c r="M243" s="49" t="str">
        <f>_xlfn.XLOOKUP(B243,'F3D 2011'!$B$3:$B$60,'F3D 2011'!$A$3:$A$60,"-")</f>
        <v>-</v>
      </c>
      <c r="N243" s="49" t="str">
        <f>_xlfn.XLOOKUP(B243,'F3D 2009'!$B$3:$B$60,'F3D 2009'!$A$3:$A$60,"-")</f>
        <v>-</v>
      </c>
      <c r="O243" s="49" t="str">
        <f>_xlfn.XLOOKUP(B243,'F3D 2007'!$B$3:$B$60,'F3D 2007'!$A$3:$A$60,"-")</f>
        <v>-</v>
      </c>
      <c r="P243" s="49" t="str">
        <f>_xlfn.XLOOKUP(B243,'F3D 2005'!$B$3:$B$60,'F3D 2005'!$A$3:$A$60,"-")</f>
        <v>-</v>
      </c>
      <c r="Q243" s="49" t="str">
        <f>_xlfn.XLOOKUP(B243,'F3D 2003'!$B$3:$B$60,'F3D 2003'!$A$3:$A$60,"-")</f>
        <v>-</v>
      </c>
      <c r="R243" s="49" t="str">
        <f>_xlfn.XLOOKUP(B243,'F3D 2001'!$B$3:$B$60,'F3D 2001'!$A$3:$A$60,"-")</f>
        <v>-</v>
      </c>
      <c r="S243" s="49">
        <f>_xlfn.XLOOKUP(B243,'F3D 1999'!$B$3:$B$60,'F3D 1999'!$A$3:$A$60,"-")</f>
        <v>34</v>
      </c>
      <c r="T243" s="49" t="str">
        <f>_xlfn.XLOOKUP(B243,'F3D 1997'!$B$3:$B$56,'F3D 1997'!$A$3:$A$56,"-")</f>
        <v>-</v>
      </c>
      <c r="U243" s="49" t="str">
        <f>_xlfn.XLOOKUP(B243,'F3D 1995'!$B$3:$B$60,'F3D 1995'!$A$3:$A$60,"-")</f>
        <v>-</v>
      </c>
      <c r="V243" s="49" t="str">
        <f>_xlfn.XLOOKUP(B243,'F3D 1993'!$B$3:$B$60,'F3D 1993'!$A$3:$A$60,"-")</f>
        <v>-</v>
      </c>
      <c r="W243" s="49" t="str">
        <f>_xlfn.XLOOKUP(B243,'F3D 1991'!$B$3:$B$60,'F3D 1991'!$A$3:$A$60,"-")</f>
        <v>-</v>
      </c>
      <c r="X243" s="49" t="str">
        <f>_xlfn.XLOOKUP(B243,'F3D 1989'!$B$3:$B$60,'F3D 1989'!$A$3:$A$60,"-")</f>
        <v>-</v>
      </c>
      <c r="Y243" s="49" t="str">
        <f>_xlfn.XLOOKUP(B243,'F3D 1987'!$B$3:$B$60,'F3D 1987'!$A$3:$A$60,"-")</f>
        <v>-</v>
      </c>
      <c r="Z243" s="50" t="str">
        <f>_xlfn.XLOOKUP(B243,'F3D 1985'!$B$3:$B$60,'F3D 1985'!$A$3:$A$60,"-")</f>
        <v>-</v>
      </c>
    </row>
    <row r="244" spans="1:26" x14ac:dyDescent="0.3">
      <c r="A244" s="40">
        <f>A243+1</f>
        <v>242</v>
      </c>
      <c r="B244" s="41" t="s">
        <v>161</v>
      </c>
      <c r="C244" s="42" t="s">
        <v>11</v>
      </c>
      <c r="D244" s="85">
        <f>MIN(_xlfn.XLOOKUP(B244,'F3D 2025'!B:B,'F3D 2025'!E:E,200),_xlfn.XLOOKUP(B244,'F3D 2023'!B:B,'F3D 2023'!E:E,200),_xlfn.XLOOKUP(B244,'F3D 2022'!B:B,'F3D 2022'!E:E,200),_xlfn.XLOOKUP(B244,'F3D 2019'!B:B,'F3D 2019'!E:E,200),_xlfn.XLOOKUP(B244,'F3D 2017'!B:B,'F3D 2017'!E:E,200),_xlfn.XLOOKUP(B244,'F3D 2015'!B:B,'F3D 2015'!E:E,200),_xlfn.XLOOKUP(B244,'F3D 2013'!B:B,'F3D 2013'!E:E,200),_xlfn.XLOOKUP(B244,'F3D 2011'!B:B,'F3D 2011'!E:E,200),_xlfn.XLOOKUP(B244,'F3D 2009'!B:B,'F3D 2009'!E:E,200),_xlfn.XLOOKUP(B244,'F3D 2007'!B:B,'F3D 2007'!E:E,200),_xlfn.XLOOKUP(B244,'F3D 2005'!B:B,'F3D 2005'!E:E,200),_xlfn.XLOOKUP(B244,'F3D 2003'!B:B,'F3D 2003'!E:E,200),_xlfn.XLOOKUP(B244,'F3D 2001'!B:B,'F3D 2001'!E:E,200),_xlfn.XLOOKUP(B244,'F3D 1999'!B:B,'F3D 1999'!E:E,200),_xlfn.XLOOKUP(B244,'F3D 1997'!B:B,'F3D 1997'!E:E,200),_xlfn.XLOOKUP(B244,'F3D 1995'!B:B,'F3D 1995'!E:E,200),_xlfn.XLOOKUP(B244,'F3D 1993'!B:B,'F3D 1993'!E:E,200),_xlfn.XLOOKUP(B244,'F3D 1991'!B:B,'F3D 1991'!E:E,200),_xlfn.XLOOKUP(B244,'F3D 1989'!B:B,'F3D 1989'!E:E,200),_xlfn.XLOOKUP(B244,'F3D 1987'!B:B,'F3D 1987'!E:E,200),_xlfn.XLOOKUP(B244,'F3D 1985'!B:B,'F3D 1985'!E:E,200))</f>
        <v>61.74</v>
      </c>
      <c r="E244" s="82">
        <f>_xlfn.XLOOKUP(F244,AB:AB,AC:AC,0)+_xlfn.XLOOKUP(G244,AB:AB,AC:AC,0)+_xlfn.XLOOKUP(H244,AB:AB,AC:AC,0)+_xlfn.XLOOKUP(I244,AB:AB,AC:AC,0)+_xlfn.XLOOKUP(J244,AB:AB,AC:AC,0)+_xlfn.XLOOKUP(K244,AB:AB,AC:AC,0)+_xlfn.XLOOKUP(L244,AB:AB,AC:AC,0)+_xlfn.XLOOKUP(M244,AB:AB,AC:AC,0)+_xlfn.XLOOKUP(N244,AB:AB,AC:AC,0)+_xlfn.XLOOKUP(O244,AB:AB,AC:AC,0)+_xlfn.XLOOKUP(P244,AB:AB,AC:AC,0)+_xlfn.XLOOKUP(Q244,AB:AB,AC:AC,0)+_xlfn.XLOOKUP(R244,AB:AB,AC:AC,0)+_xlfn.XLOOKUP(S244,AB:AB,AC:AC,0)+_xlfn.XLOOKUP(T244,AB:AB,AC:AC,0)+_xlfn.XLOOKUP(U244,AB:AB,AC:AC,0)+_xlfn.XLOOKUP(V244,AB:AB,AC:AC,0)+_xlfn.XLOOKUP(W244,AB:AB,AC:AC,0)+_xlfn.XLOOKUP(X244,AB:AB,AC:AC,0)+_xlfn.XLOOKUP(Y244,AB:AB,AC:AC,0)+_xlfn.XLOOKUP(Z244,AB:AB,AC:AC,0)</f>
        <v>1.8876605574862431</v>
      </c>
      <c r="F244" s="46" t="str">
        <f>_xlfn.XLOOKUP(B244,'F3D 2025'!$B$3:$B$60,'F3D 2025'!$A$3:$A$60,"-")</f>
        <v>-</v>
      </c>
      <c r="G244" s="49" t="str">
        <f>_xlfn.XLOOKUP(B244,'F3D 2023'!$B$3:$B$60,'F3D 2023'!$A$3:$A$60,"-")</f>
        <v>-</v>
      </c>
      <c r="H244" s="49" t="str">
        <f>_xlfn.XLOOKUP(B244,'F3D 2022'!$B$3:$B$60,'F3D 2022'!$A$3:$A$60,"-")</f>
        <v>-</v>
      </c>
      <c r="I244" s="49" t="str">
        <f>_xlfn.XLOOKUP(B244,'F3D 2019'!$B$3:$B$60,'F3D 2019'!$A$3:$A$60,"-")</f>
        <v>-</v>
      </c>
      <c r="J244" s="49">
        <f>_xlfn.XLOOKUP(B244,'F3D 2017'!$B$3:$B$60,'F3D 2017'!$A$3:$A$60,"-")</f>
        <v>34</v>
      </c>
      <c r="K244" s="49" t="str">
        <f>_xlfn.XLOOKUP(B244,'F3D 2015'!$B$3:$B$60,'F3D 2015'!$A$3:$A$60,"-")</f>
        <v>-</v>
      </c>
      <c r="L244" s="49" t="str">
        <f>_xlfn.XLOOKUP(B244,'F3D 2013'!$B$3:$B$60,'F3D 2013'!$A$3:$A$60,"-")</f>
        <v>-</v>
      </c>
      <c r="M244" s="49" t="str">
        <f>_xlfn.XLOOKUP(B244,'F3D 2011'!$B$3:$B$60,'F3D 2011'!$A$3:$A$60,"-")</f>
        <v>-</v>
      </c>
      <c r="N244" s="49" t="str">
        <f>_xlfn.XLOOKUP(B244,'F3D 2009'!$B$3:$B$60,'F3D 2009'!$A$3:$A$60,"-")</f>
        <v>-</v>
      </c>
      <c r="O244" s="49" t="str">
        <f>_xlfn.XLOOKUP(B244,'F3D 2007'!$B$3:$B$60,'F3D 2007'!$A$3:$A$60,"-")</f>
        <v>-</v>
      </c>
      <c r="P244" s="49" t="str">
        <f>_xlfn.XLOOKUP(B244,'F3D 2005'!$B$3:$B$60,'F3D 2005'!$A$3:$A$60,"-")</f>
        <v>-</v>
      </c>
      <c r="Q244" s="49" t="str">
        <f>_xlfn.XLOOKUP(B244,'F3D 2003'!$B$3:$B$60,'F3D 2003'!$A$3:$A$60,"-")</f>
        <v>-</v>
      </c>
      <c r="R244" s="49" t="str">
        <f>_xlfn.XLOOKUP(B244,'F3D 2001'!$B$3:$B$60,'F3D 2001'!$A$3:$A$60,"-")</f>
        <v>-</v>
      </c>
      <c r="S244" s="49" t="str">
        <f>_xlfn.XLOOKUP(B244,'F3D 1999'!$B$3:$B$60,'F3D 1999'!$A$3:$A$60,"-")</f>
        <v>-</v>
      </c>
      <c r="T244" s="49" t="str">
        <f>_xlfn.XLOOKUP(B244,'F3D 1997'!$B$3:$B$56,'F3D 1997'!$A$3:$A$56,"-")</f>
        <v>-</v>
      </c>
      <c r="U244" s="49" t="str">
        <f>_xlfn.XLOOKUP(B244,'F3D 1995'!$B$3:$B$60,'F3D 1995'!$A$3:$A$60,"-")</f>
        <v>-</v>
      </c>
      <c r="V244" s="49" t="str">
        <f>_xlfn.XLOOKUP(B244,'F3D 1993'!$B$3:$B$60,'F3D 1993'!$A$3:$A$60,"-")</f>
        <v>-</v>
      </c>
      <c r="W244" s="49" t="str">
        <f>_xlfn.XLOOKUP(B244,'F3D 1991'!$B$3:$B$60,'F3D 1991'!$A$3:$A$60,"-")</f>
        <v>-</v>
      </c>
      <c r="X244" s="49" t="str">
        <f>_xlfn.XLOOKUP(B244,'F3D 1989'!$B$3:$B$60,'F3D 1989'!$A$3:$A$60,"-")</f>
        <v>-</v>
      </c>
      <c r="Y244" s="49" t="str">
        <f>_xlfn.XLOOKUP(B244,'F3D 1987'!$B$3:$B$60,'F3D 1987'!$A$3:$A$60,"-")</f>
        <v>-</v>
      </c>
      <c r="Z244" s="50" t="str">
        <f>_xlfn.XLOOKUP(B244,'F3D 1985'!$B$3:$B$60,'F3D 1985'!$A$3:$A$60,"-")</f>
        <v>-</v>
      </c>
    </row>
    <row r="245" spans="1:26" x14ac:dyDescent="0.3">
      <c r="A245" s="40">
        <f>A244+1</f>
        <v>243</v>
      </c>
      <c r="B245" s="41" t="s">
        <v>309</v>
      </c>
      <c r="C245" s="42" t="s">
        <v>291</v>
      </c>
      <c r="D245" s="85">
        <f>MIN(_xlfn.XLOOKUP(B245,'F3D 2025'!B:B,'F3D 2025'!E:E,200),_xlfn.XLOOKUP(B245,'F3D 2023'!B:B,'F3D 2023'!E:E,200),_xlfn.XLOOKUP(B245,'F3D 2022'!B:B,'F3D 2022'!E:E,200),_xlfn.XLOOKUP(B245,'F3D 2019'!B:B,'F3D 2019'!E:E,200),_xlfn.XLOOKUP(B245,'F3D 2017'!B:B,'F3D 2017'!E:E,200),_xlfn.XLOOKUP(B245,'F3D 2015'!B:B,'F3D 2015'!E:E,200),_xlfn.XLOOKUP(B245,'F3D 2013'!B:B,'F3D 2013'!E:E,200),_xlfn.XLOOKUP(B245,'F3D 2011'!B:B,'F3D 2011'!E:E,200),_xlfn.XLOOKUP(B245,'F3D 2009'!B:B,'F3D 2009'!E:E,200),_xlfn.XLOOKUP(B245,'F3D 2007'!B:B,'F3D 2007'!E:E,200),_xlfn.XLOOKUP(B245,'F3D 2005'!B:B,'F3D 2005'!E:E,200),_xlfn.XLOOKUP(B245,'F3D 2003'!B:B,'F3D 2003'!E:E,200),_xlfn.XLOOKUP(B245,'F3D 2001'!B:B,'F3D 2001'!E:E,200),_xlfn.XLOOKUP(B245,'F3D 1999'!B:B,'F3D 1999'!E:E,200),_xlfn.XLOOKUP(B245,'F3D 1997'!B:B,'F3D 1997'!E:E,200),_xlfn.XLOOKUP(B245,'F3D 1995'!B:B,'F3D 1995'!E:E,200),_xlfn.XLOOKUP(B245,'F3D 1993'!B:B,'F3D 1993'!E:E,200),_xlfn.XLOOKUP(B245,'F3D 1991'!B:B,'F3D 1991'!E:E,200),_xlfn.XLOOKUP(B245,'F3D 1989'!B:B,'F3D 1989'!E:E,200),_xlfn.XLOOKUP(B245,'F3D 1987'!B:B,'F3D 1987'!E:E,200),_xlfn.XLOOKUP(B245,'F3D 1985'!B:B,'F3D 1985'!E:E,200))</f>
        <v>69.239999999999995</v>
      </c>
      <c r="E245" s="82">
        <f>_xlfn.XLOOKUP(F245,AB:AB,AC:AC,0)+_xlfn.XLOOKUP(G245,AB:AB,AC:AC,0)+_xlfn.XLOOKUP(H245,AB:AB,AC:AC,0)+_xlfn.XLOOKUP(I245,AB:AB,AC:AC,0)+_xlfn.XLOOKUP(J245,AB:AB,AC:AC,0)+_xlfn.XLOOKUP(K245,AB:AB,AC:AC,0)+_xlfn.XLOOKUP(L245,AB:AB,AC:AC,0)+_xlfn.XLOOKUP(M245,AB:AB,AC:AC,0)+_xlfn.XLOOKUP(N245,AB:AB,AC:AC,0)+_xlfn.XLOOKUP(O245,AB:AB,AC:AC,0)+_xlfn.XLOOKUP(P245,AB:AB,AC:AC,0)+_xlfn.XLOOKUP(Q245,AB:AB,AC:AC,0)+_xlfn.XLOOKUP(R245,AB:AB,AC:AC,0)+_xlfn.XLOOKUP(S245,AB:AB,AC:AC,0)+_xlfn.XLOOKUP(T245,AB:AB,AC:AC,0)+_xlfn.XLOOKUP(U245,AB:AB,AC:AC,0)+_xlfn.XLOOKUP(V245,AB:AB,AC:AC,0)+_xlfn.XLOOKUP(W245,AB:AB,AC:AC,0)+_xlfn.XLOOKUP(X245,AB:AB,AC:AC,0)+_xlfn.XLOOKUP(Y245,AB:AB,AC:AC,0)+_xlfn.XLOOKUP(Z245,AB:AB,AC:AC,0)</f>
        <v>1.8876605574862431</v>
      </c>
      <c r="F245" s="46" t="str">
        <f>_xlfn.XLOOKUP(B245,'F3D 2025'!$B$3:$B$60,'F3D 2025'!$A$3:$A$60,"-")</f>
        <v>-</v>
      </c>
      <c r="G245" s="49" t="str">
        <f>_xlfn.XLOOKUP(B245,'F3D 2023'!$B$3:$B$60,'F3D 2023'!$A$3:$A$60,"-")</f>
        <v>-</v>
      </c>
      <c r="H245" s="49" t="str">
        <f>_xlfn.XLOOKUP(B245,'F3D 2022'!$B$3:$B$60,'F3D 2022'!$A$3:$A$60,"-")</f>
        <v>-</v>
      </c>
      <c r="I245" s="49" t="str">
        <f>_xlfn.XLOOKUP(B245,'F3D 2019'!$B$3:$B$60,'F3D 2019'!$A$3:$A$60,"-")</f>
        <v>-</v>
      </c>
      <c r="J245" s="49" t="str">
        <f>_xlfn.XLOOKUP(B245,'F3D 2017'!$B$3:$B$60,'F3D 2017'!$A$3:$A$60,"-")</f>
        <v>-</v>
      </c>
      <c r="K245" s="49" t="str">
        <f>_xlfn.XLOOKUP(B245,'F3D 2015'!$B$3:$B$60,'F3D 2015'!$A$3:$A$60,"-")</f>
        <v>-</v>
      </c>
      <c r="L245" s="49" t="str">
        <f>_xlfn.XLOOKUP(B245,'F3D 2013'!$B$3:$B$60,'F3D 2013'!$A$3:$A$60,"-")</f>
        <v>-</v>
      </c>
      <c r="M245" s="49" t="str">
        <f>_xlfn.XLOOKUP(B245,'F3D 2011'!$B$3:$B$60,'F3D 2011'!$A$3:$A$60,"-")</f>
        <v>-</v>
      </c>
      <c r="N245" s="49" t="str">
        <f>_xlfn.XLOOKUP(B245,'F3D 2009'!$B$3:$B$60,'F3D 2009'!$A$3:$A$60,"-")</f>
        <v>-</v>
      </c>
      <c r="O245" s="49" t="str">
        <f>_xlfn.XLOOKUP(B245,'F3D 2007'!$B$3:$B$60,'F3D 2007'!$A$3:$A$60,"-")</f>
        <v>-</v>
      </c>
      <c r="P245" s="49" t="str">
        <f>_xlfn.XLOOKUP(B245,'F3D 2005'!$B$3:$B$60,'F3D 2005'!$A$3:$A$60,"-")</f>
        <v>-</v>
      </c>
      <c r="Q245" s="49" t="str">
        <f>_xlfn.XLOOKUP(B245,'F3D 2003'!$B$3:$B$60,'F3D 2003'!$A$3:$A$60,"-")</f>
        <v>-</v>
      </c>
      <c r="R245" s="49">
        <f>_xlfn.XLOOKUP(B245,'F3D 2001'!$B$3:$B$60,'F3D 2001'!$A$3:$A$60,"-")</f>
        <v>34</v>
      </c>
      <c r="S245" s="49" t="str">
        <f>_xlfn.XLOOKUP(B245,'F3D 1999'!$B$3:$B$60,'F3D 1999'!$A$3:$A$60,"-")</f>
        <v>-</v>
      </c>
      <c r="T245" s="49" t="str">
        <f>_xlfn.XLOOKUP(B245,'F3D 1997'!$B$3:$B$56,'F3D 1997'!$A$3:$A$56,"-")</f>
        <v>-</v>
      </c>
      <c r="U245" s="49" t="str">
        <f>_xlfn.XLOOKUP(B245,'F3D 1995'!$B$3:$B$60,'F3D 1995'!$A$3:$A$60,"-")</f>
        <v>-</v>
      </c>
      <c r="V245" s="49" t="str">
        <f>_xlfn.XLOOKUP(B245,'F3D 1993'!$B$3:$B$60,'F3D 1993'!$A$3:$A$60,"-")</f>
        <v>-</v>
      </c>
      <c r="W245" s="49" t="str">
        <f>_xlfn.XLOOKUP(B245,'F3D 1991'!$B$3:$B$60,'F3D 1991'!$A$3:$A$60,"-")</f>
        <v>-</v>
      </c>
      <c r="X245" s="49" t="str">
        <f>_xlfn.XLOOKUP(B245,'F3D 1989'!$B$3:$B$60,'F3D 1989'!$A$3:$A$60,"-")</f>
        <v>-</v>
      </c>
      <c r="Y245" s="49" t="str">
        <f>_xlfn.XLOOKUP(B245,'F3D 1987'!$B$3:$B$60,'F3D 1987'!$A$3:$A$60,"-")</f>
        <v>-</v>
      </c>
      <c r="Z245" s="50" t="str">
        <f>_xlfn.XLOOKUP(B245,'F3D 1985'!$B$3:$B$60,'F3D 1985'!$A$3:$A$60,"-")</f>
        <v>-</v>
      </c>
    </row>
    <row r="246" spans="1:26" x14ac:dyDescent="0.3">
      <c r="A246" s="40">
        <f>A245+1</f>
        <v>244</v>
      </c>
      <c r="B246" s="41" t="s">
        <v>359</v>
      </c>
      <c r="C246" s="42" t="s">
        <v>373</v>
      </c>
      <c r="D246" s="85">
        <f>MIN(_xlfn.XLOOKUP(B246,'F3D 2025'!B:B,'F3D 2025'!E:E,200),_xlfn.XLOOKUP(B246,'F3D 2023'!B:B,'F3D 2023'!E:E,200),_xlfn.XLOOKUP(B246,'F3D 2022'!B:B,'F3D 2022'!E:E,200),_xlfn.XLOOKUP(B246,'F3D 2019'!B:B,'F3D 2019'!E:E,200),_xlfn.XLOOKUP(B246,'F3D 2017'!B:B,'F3D 2017'!E:E,200),_xlfn.XLOOKUP(B246,'F3D 2015'!B:B,'F3D 2015'!E:E,200),_xlfn.XLOOKUP(B246,'F3D 2013'!B:B,'F3D 2013'!E:E,200),_xlfn.XLOOKUP(B246,'F3D 2011'!B:B,'F3D 2011'!E:E,200),_xlfn.XLOOKUP(B246,'F3D 2009'!B:B,'F3D 2009'!E:E,200),_xlfn.XLOOKUP(B246,'F3D 2007'!B:B,'F3D 2007'!E:E,200),_xlfn.XLOOKUP(B246,'F3D 2005'!B:B,'F3D 2005'!E:E,200),_xlfn.XLOOKUP(B246,'F3D 2003'!B:B,'F3D 2003'!E:E,200),_xlfn.XLOOKUP(B246,'F3D 2001'!B:B,'F3D 2001'!E:E,200),_xlfn.XLOOKUP(B246,'F3D 1999'!B:B,'F3D 1999'!E:E,200),_xlfn.XLOOKUP(B246,'F3D 1997'!B:B,'F3D 1997'!E:E,200),_xlfn.XLOOKUP(B246,'F3D 1995'!B:B,'F3D 1995'!E:E,200),_xlfn.XLOOKUP(B246,'F3D 1993'!B:B,'F3D 1993'!E:E,200),_xlfn.XLOOKUP(B246,'F3D 1991'!B:B,'F3D 1991'!E:E,200),_xlfn.XLOOKUP(B246,'F3D 1989'!B:B,'F3D 1989'!E:E,200),_xlfn.XLOOKUP(B246,'F3D 1987'!B:B,'F3D 1987'!E:E,200),_xlfn.XLOOKUP(B246,'F3D 1985'!B:B,'F3D 1985'!E:E,200))</f>
        <v>82.78</v>
      </c>
      <c r="E246" s="82">
        <f>_xlfn.XLOOKUP(F246,AB:AB,AC:AC,0)+_xlfn.XLOOKUP(G246,AB:AB,AC:AC,0)+_xlfn.XLOOKUP(H246,AB:AB,AC:AC,0)+_xlfn.XLOOKUP(I246,AB:AB,AC:AC,0)+_xlfn.XLOOKUP(J246,AB:AB,AC:AC,0)+_xlfn.XLOOKUP(K246,AB:AB,AC:AC,0)+_xlfn.XLOOKUP(L246,AB:AB,AC:AC,0)+_xlfn.XLOOKUP(M246,AB:AB,AC:AC,0)+_xlfn.XLOOKUP(N246,AB:AB,AC:AC,0)+_xlfn.XLOOKUP(O246,AB:AB,AC:AC,0)+_xlfn.XLOOKUP(P246,AB:AB,AC:AC,0)+_xlfn.XLOOKUP(Q246,AB:AB,AC:AC,0)+_xlfn.XLOOKUP(R246,AB:AB,AC:AC,0)+_xlfn.XLOOKUP(S246,AB:AB,AC:AC,0)+_xlfn.XLOOKUP(T246,AB:AB,AC:AC,0)+_xlfn.XLOOKUP(U246,AB:AB,AC:AC,0)+_xlfn.XLOOKUP(V246,AB:AB,AC:AC,0)+_xlfn.XLOOKUP(W246,AB:AB,AC:AC,0)+_xlfn.XLOOKUP(X246,AB:AB,AC:AC,0)+_xlfn.XLOOKUP(Y246,AB:AB,AC:AC,0)+_xlfn.XLOOKUP(Z246,AB:AB,AC:AC,0)</f>
        <v>1.8876605574862431</v>
      </c>
      <c r="F246" s="46" t="str">
        <f>_xlfn.XLOOKUP(B246,'F3D 2025'!$B$3:$B$60,'F3D 2025'!$A$3:$A$60,"-")</f>
        <v>-</v>
      </c>
      <c r="G246" s="49" t="str">
        <f>_xlfn.XLOOKUP(B246,'F3D 2023'!$B$3:$B$60,'F3D 2023'!$A$3:$A$60,"-")</f>
        <v>-</v>
      </c>
      <c r="H246" s="49" t="str">
        <f>_xlfn.XLOOKUP(B246,'F3D 2022'!$B$3:$B$60,'F3D 2022'!$A$3:$A$60,"-")</f>
        <v>-</v>
      </c>
      <c r="I246" s="49" t="str">
        <f>_xlfn.XLOOKUP(B246,'F3D 2019'!$B$3:$B$60,'F3D 2019'!$A$3:$A$60,"-")</f>
        <v>-</v>
      </c>
      <c r="J246" s="49" t="str">
        <f>_xlfn.XLOOKUP(B246,'F3D 2017'!$B$3:$B$60,'F3D 2017'!$A$3:$A$60,"-")</f>
        <v>-</v>
      </c>
      <c r="K246" s="49" t="str">
        <f>_xlfn.XLOOKUP(B246,'F3D 2015'!$B$3:$B$60,'F3D 2015'!$A$3:$A$60,"-")</f>
        <v>-</v>
      </c>
      <c r="L246" s="49" t="str">
        <f>_xlfn.XLOOKUP(B246,'F3D 2013'!$B$3:$B$60,'F3D 2013'!$A$3:$A$60,"-")</f>
        <v>-</v>
      </c>
      <c r="M246" s="49" t="str">
        <f>_xlfn.XLOOKUP(B246,'F3D 2011'!$B$3:$B$60,'F3D 2011'!$A$3:$A$60,"-")</f>
        <v>-</v>
      </c>
      <c r="N246" s="49" t="str">
        <f>_xlfn.XLOOKUP(B246,'F3D 2009'!$B$3:$B$60,'F3D 2009'!$A$3:$A$60,"-")</f>
        <v>-</v>
      </c>
      <c r="O246" s="49" t="str">
        <f>_xlfn.XLOOKUP(B246,'F3D 2007'!$B$3:$B$60,'F3D 2007'!$A$3:$A$60,"-")</f>
        <v>-</v>
      </c>
      <c r="P246" s="49" t="str">
        <f>_xlfn.XLOOKUP(B246,'F3D 2005'!$B$3:$B$60,'F3D 2005'!$A$3:$A$60,"-")</f>
        <v>-</v>
      </c>
      <c r="Q246" s="49" t="str">
        <f>_xlfn.XLOOKUP(B246,'F3D 2003'!$B$3:$B$60,'F3D 2003'!$A$3:$A$60,"-")</f>
        <v>-</v>
      </c>
      <c r="R246" s="49" t="str">
        <f>_xlfn.XLOOKUP(B246,'F3D 2001'!$B$3:$B$60,'F3D 2001'!$A$3:$A$60,"-")</f>
        <v>-</v>
      </c>
      <c r="S246" s="49" t="str">
        <f>_xlfn.XLOOKUP(B246,'F3D 1999'!$B$3:$B$60,'F3D 1999'!$A$3:$A$60,"-")</f>
        <v>-</v>
      </c>
      <c r="T246" s="49" t="str">
        <f>_xlfn.XLOOKUP(B246,'F3D 1997'!$B$3:$B$56,'F3D 1997'!$A$3:$A$56,"-")</f>
        <v>-</v>
      </c>
      <c r="U246" s="49">
        <f>_xlfn.XLOOKUP(B246,'F3D 1995'!$B$3:$B$60,'F3D 1995'!$A$3:$A$60,"-")</f>
        <v>34</v>
      </c>
      <c r="V246" s="49" t="str">
        <f>_xlfn.XLOOKUP(B246,'F3D 1993'!$B$3:$B$60,'F3D 1993'!$A$3:$A$60,"-")</f>
        <v>-</v>
      </c>
      <c r="W246" s="49" t="str">
        <f>_xlfn.XLOOKUP(B246,'F3D 1991'!$B$3:$B$60,'F3D 1991'!$A$3:$A$60,"-")</f>
        <v>-</v>
      </c>
      <c r="X246" s="49" t="str">
        <f>_xlfn.XLOOKUP(B246,'F3D 1989'!$B$3:$B$60,'F3D 1989'!$A$3:$A$60,"-")</f>
        <v>-</v>
      </c>
      <c r="Y246" s="49" t="str">
        <f>_xlfn.XLOOKUP(B246,'F3D 1987'!$B$3:$B$60,'F3D 1987'!$A$3:$A$60,"-")</f>
        <v>-</v>
      </c>
      <c r="Z246" s="50" t="str">
        <f>_xlfn.XLOOKUP(B246,'F3D 1985'!$B$3:$B$60,'F3D 1985'!$A$3:$A$60,"-")</f>
        <v>-</v>
      </c>
    </row>
    <row r="247" spans="1:26" x14ac:dyDescent="0.3">
      <c r="A247" s="40">
        <f>A246+1</f>
        <v>245</v>
      </c>
      <c r="B247" s="41" t="s">
        <v>316</v>
      </c>
      <c r="C247" s="42" t="s">
        <v>373</v>
      </c>
      <c r="D247" s="85">
        <f>MIN(_xlfn.XLOOKUP(B247,'F3D 2025'!B:B,'F3D 2025'!E:E,200),_xlfn.XLOOKUP(B247,'F3D 2023'!B:B,'F3D 2023'!E:E,200),_xlfn.XLOOKUP(B247,'F3D 2022'!B:B,'F3D 2022'!E:E,200),_xlfn.XLOOKUP(B247,'F3D 2019'!B:B,'F3D 2019'!E:E,200),_xlfn.XLOOKUP(B247,'F3D 2017'!B:B,'F3D 2017'!E:E,200),_xlfn.XLOOKUP(B247,'F3D 2015'!B:B,'F3D 2015'!E:E,200),_xlfn.XLOOKUP(B247,'F3D 2013'!B:B,'F3D 2013'!E:E,200),_xlfn.XLOOKUP(B247,'F3D 2011'!B:B,'F3D 2011'!E:E,200),_xlfn.XLOOKUP(B247,'F3D 2009'!B:B,'F3D 2009'!E:E,200),_xlfn.XLOOKUP(B247,'F3D 2007'!B:B,'F3D 2007'!E:E,200),_xlfn.XLOOKUP(B247,'F3D 2005'!B:B,'F3D 2005'!E:E,200),_xlfn.XLOOKUP(B247,'F3D 2003'!B:B,'F3D 2003'!E:E,200),_xlfn.XLOOKUP(B247,'F3D 2001'!B:B,'F3D 2001'!E:E,200),_xlfn.XLOOKUP(B247,'F3D 1999'!B:B,'F3D 1999'!E:E,200),_xlfn.XLOOKUP(B247,'F3D 1997'!B:B,'F3D 1997'!E:E,200),_xlfn.XLOOKUP(B247,'F3D 1995'!B:B,'F3D 1995'!E:E,200),_xlfn.XLOOKUP(B247,'F3D 1993'!B:B,'F3D 1993'!E:E,200),_xlfn.XLOOKUP(B247,'F3D 1991'!B:B,'F3D 1991'!E:E,200),_xlfn.XLOOKUP(B247,'F3D 1989'!B:B,'F3D 1989'!E:E,200),_xlfn.XLOOKUP(B247,'F3D 1987'!B:B,'F3D 1987'!E:E,200),_xlfn.XLOOKUP(B247,'F3D 1985'!B:B,'F3D 1985'!E:E,200))</f>
        <v>79.569999999999993</v>
      </c>
      <c r="E247" s="82">
        <f>_xlfn.XLOOKUP(F247,AB:AB,AC:AC,0)+_xlfn.XLOOKUP(G247,AB:AB,AC:AC,0)+_xlfn.XLOOKUP(H247,AB:AB,AC:AC,0)+_xlfn.XLOOKUP(I247,AB:AB,AC:AC,0)+_xlfn.XLOOKUP(J247,AB:AB,AC:AC,0)+_xlfn.XLOOKUP(K247,AB:AB,AC:AC,0)+_xlfn.XLOOKUP(L247,AB:AB,AC:AC,0)+_xlfn.XLOOKUP(M247,AB:AB,AC:AC,0)+_xlfn.XLOOKUP(N247,AB:AB,AC:AC,0)+_xlfn.XLOOKUP(O247,AB:AB,AC:AC,0)+_xlfn.XLOOKUP(P247,AB:AB,AC:AC,0)+_xlfn.XLOOKUP(Q247,AB:AB,AC:AC,0)+_xlfn.XLOOKUP(R247,AB:AB,AC:AC,0)+_xlfn.XLOOKUP(S247,AB:AB,AC:AC,0)+_xlfn.XLOOKUP(T247,AB:AB,AC:AC,0)+_xlfn.XLOOKUP(U247,AB:AB,AC:AC,0)+_xlfn.XLOOKUP(V247,AB:AB,AC:AC,0)+_xlfn.XLOOKUP(W247,AB:AB,AC:AC,0)+_xlfn.XLOOKUP(X247,AB:AB,AC:AC,0)+_xlfn.XLOOKUP(Y247,AB:AB,AC:AC,0)+_xlfn.XLOOKUP(Z247,AB:AB,AC:AC,0)</f>
        <v>1.76949331976475</v>
      </c>
      <c r="F247" s="46" t="str">
        <f>_xlfn.XLOOKUP(B247,'F3D 2025'!$B$3:$B$60,'F3D 2025'!$A$3:$A$60,"-")</f>
        <v>-</v>
      </c>
      <c r="G247" s="49" t="str">
        <f>_xlfn.XLOOKUP(B247,'F3D 2023'!$B$3:$B$60,'F3D 2023'!$A$3:$A$60,"-")</f>
        <v>-</v>
      </c>
      <c r="H247" s="49" t="str">
        <f>_xlfn.XLOOKUP(B247,'F3D 2022'!$B$3:$B$60,'F3D 2022'!$A$3:$A$60,"-")</f>
        <v>-</v>
      </c>
      <c r="I247" s="49" t="str">
        <f>_xlfn.XLOOKUP(B247,'F3D 2019'!$B$3:$B$60,'F3D 2019'!$A$3:$A$60,"-")</f>
        <v>-</v>
      </c>
      <c r="J247" s="49" t="str">
        <f>_xlfn.XLOOKUP(B247,'F3D 2017'!$B$3:$B$60,'F3D 2017'!$A$3:$A$60,"-")</f>
        <v>-</v>
      </c>
      <c r="K247" s="49" t="str">
        <f>_xlfn.XLOOKUP(B247,'F3D 2015'!$B$3:$B$60,'F3D 2015'!$A$3:$A$60,"-")</f>
        <v>-</v>
      </c>
      <c r="L247" s="49" t="str">
        <f>_xlfn.XLOOKUP(B247,'F3D 2013'!$B$3:$B$60,'F3D 2013'!$A$3:$A$60,"-")</f>
        <v>-</v>
      </c>
      <c r="M247" s="49" t="str">
        <f>_xlfn.XLOOKUP(B247,'F3D 2011'!$B$3:$B$60,'F3D 2011'!$A$3:$A$60,"-")</f>
        <v>-</v>
      </c>
      <c r="N247" s="49" t="str">
        <f>_xlfn.XLOOKUP(B247,'F3D 2009'!$B$3:$B$60,'F3D 2009'!$A$3:$A$60,"-")</f>
        <v>-</v>
      </c>
      <c r="O247" s="49" t="str">
        <f>_xlfn.XLOOKUP(B247,'F3D 2007'!$B$3:$B$60,'F3D 2007'!$A$3:$A$60,"-")</f>
        <v>-</v>
      </c>
      <c r="P247" s="49" t="str">
        <f>_xlfn.XLOOKUP(B247,'F3D 2005'!$B$3:$B$60,'F3D 2005'!$A$3:$A$60,"-")</f>
        <v>-</v>
      </c>
      <c r="Q247" s="49" t="str">
        <f>_xlfn.XLOOKUP(B247,'F3D 2003'!$B$3:$B$60,'F3D 2003'!$A$3:$A$60,"-")</f>
        <v>-</v>
      </c>
      <c r="R247" s="49" t="str">
        <f>_xlfn.XLOOKUP(B247,'F3D 2001'!$B$3:$B$60,'F3D 2001'!$A$3:$A$60,"-")</f>
        <v>-</v>
      </c>
      <c r="S247" s="49" t="str">
        <f>_xlfn.XLOOKUP(B247,'F3D 1999'!$B$3:$B$60,'F3D 1999'!$A$3:$A$60,"-")</f>
        <v>-</v>
      </c>
      <c r="T247" s="49">
        <f>_xlfn.XLOOKUP(B247,'F3D 1997'!$B$3:$B$56,'F3D 1997'!$A$3:$A$56,"-")</f>
        <v>35</v>
      </c>
      <c r="U247" s="49" t="str">
        <f>_xlfn.XLOOKUP(B247,'F3D 1995'!$B$3:$B$60,'F3D 1995'!$A$3:$A$60,"-")</f>
        <v>-</v>
      </c>
      <c r="V247" s="49" t="str">
        <f>_xlfn.XLOOKUP(B247,'F3D 1993'!$B$3:$B$60,'F3D 1993'!$A$3:$A$60,"-")</f>
        <v>-</v>
      </c>
      <c r="W247" s="49" t="str">
        <f>_xlfn.XLOOKUP(B247,'F3D 1991'!$B$3:$B$60,'F3D 1991'!$A$3:$A$60,"-")</f>
        <v>-</v>
      </c>
      <c r="X247" s="49" t="str">
        <f>_xlfn.XLOOKUP(B247,'F3D 1989'!$B$3:$B$60,'F3D 1989'!$A$3:$A$60,"-")</f>
        <v>-</v>
      </c>
      <c r="Y247" s="49" t="str">
        <f>_xlfn.XLOOKUP(B247,'F3D 1987'!$B$3:$B$60,'F3D 1987'!$A$3:$A$60,"-")</f>
        <v>-</v>
      </c>
      <c r="Z247" s="50" t="str">
        <f>_xlfn.XLOOKUP(B247,'F3D 1985'!$B$3:$B$60,'F3D 1985'!$A$3:$A$60,"-")</f>
        <v>-</v>
      </c>
    </row>
    <row r="248" spans="1:26" x14ac:dyDescent="0.3">
      <c r="A248" s="40">
        <f>A247+1</f>
        <v>246</v>
      </c>
      <c r="B248" s="41" t="s">
        <v>215</v>
      </c>
      <c r="C248" s="42" t="s">
        <v>6</v>
      </c>
      <c r="D248" s="85">
        <f>MIN(_xlfn.XLOOKUP(B248,'F3D 2025'!B:B,'F3D 2025'!E:E,200),_xlfn.XLOOKUP(B248,'F3D 2023'!B:B,'F3D 2023'!E:E,200),_xlfn.XLOOKUP(B248,'F3D 2022'!B:B,'F3D 2022'!E:E,200),_xlfn.XLOOKUP(B248,'F3D 2019'!B:B,'F3D 2019'!E:E,200),_xlfn.XLOOKUP(B248,'F3D 2017'!B:B,'F3D 2017'!E:E,200),_xlfn.XLOOKUP(B248,'F3D 2015'!B:B,'F3D 2015'!E:E,200),_xlfn.XLOOKUP(B248,'F3D 2013'!B:B,'F3D 2013'!E:E,200),_xlfn.XLOOKUP(B248,'F3D 2011'!B:B,'F3D 2011'!E:E,200),_xlfn.XLOOKUP(B248,'F3D 2009'!B:B,'F3D 2009'!E:E,200),_xlfn.XLOOKUP(B248,'F3D 2007'!B:B,'F3D 2007'!E:E,200),_xlfn.XLOOKUP(B248,'F3D 2005'!B:B,'F3D 2005'!E:E,200),_xlfn.XLOOKUP(B248,'F3D 2003'!B:B,'F3D 2003'!E:E,200),_xlfn.XLOOKUP(B248,'F3D 2001'!B:B,'F3D 2001'!E:E,200),_xlfn.XLOOKUP(B248,'F3D 1999'!B:B,'F3D 1999'!E:E,200),_xlfn.XLOOKUP(B248,'F3D 1997'!B:B,'F3D 1997'!E:E,200),_xlfn.XLOOKUP(B248,'F3D 1995'!B:B,'F3D 1995'!E:E,200),_xlfn.XLOOKUP(B248,'F3D 1993'!B:B,'F3D 1993'!E:E,200),_xlfn.XLOOKUP(B248,'F3D 1991'!B:B,'F3D 1991'!E:E,200),_xlfn.XLOOKUP(B248,'F3D 1989'!B:B,'F3D 1989'!E:E,200),_xlfn.XLOOKUP(B248,'F3D 1987'!B:B,'F3D 1987'!E:E,200),_xlfn.XLOOKUP(B248,'F3D 1985'!B:B,'F3D 1985'!E:E,200))</f>
        <v>61.89</v>
      </c>
      <c r="E248" s="82">
        <f>_xlfn.XLOOKUP(F248,AB:AB,AC:AC,0)+_xlfn.XLOOKUP(G248,AB:AB,AC:AC,0)+_xlfn.XLOOKUP(H248,AB:AB,AC:AC,0)+_xlfn.XLOOKUP(I248,AB:AB,AC:AC,0)+_xlfn.XLOOKUP(J248,AB:AB,AC:AC,0)+_xlfn.XLOOKUP(K248,AB:AB,AC:AC,0)+_xlfn.XLOOKUP(L248,AB:AB,AC:AC,0)+_xlfn.XLOOKUP(M248,AB:AB,AC:AC,0)+_xlfn.XLOOKUP(N248,AB:AB,AC:AC,0)+_xlfn.XLOOKUP(O248,AB:AB,AC:AC,0)+_xlfn.XLOOKUP(P248,AB:AB,AC:AC,0)+_xlfn.XLOOKUP(Q248,AB:AB,AC:AC,0)+_xlfn.XLOOKUP(R248,AB:AB,AC:AC,0)+_xlfn.XLOOKUP(S248,AB:AB,AC:AC,0)+_xlfn.XLOOKUP(T248,AB:AB,AC:AC,0)+_xlfn.XLOOKUP(U248,AB:AB,AC:AC,0)+_xlfn.XLOOKUP(V248,AB:AB,AC:AC,0)+_xlfn.XLOOKUP(W248,AB:AB,AC:AC,0)+_xlfn.XLOOKUP(X248,AB:AB,AC:AC,0)+_xlfn.XLOOKUP(Y248,AB:AB,AC:AC,0)+_xlfn.XLOOKUP(Z248,AB:AB,AC:AC,0)</f>
        <v>1.76949331976475</v>
      </c>
      <c r="F248" s="46" t="str">
        <f>_xlfn.XLOOKUP(B248,'F3D 2025'!$B$3:$B$60,'F3D 2025'!$A$3:$A$60,"-")</f>
        <v>-</v>
      </c>
      <c r="G248" s="49" t="str">
        <f>_xlfn.XLOOKUP(B248,'F3D 2023'!$B$3:$B$60,'F3D 2023'!$A$3:$A$60,"-")</f>
        <v>-</v>
      </c>
      <c r="H248" s="49" t="str">
        <f>_xlfn.XLOOKUP(B248,'F3D 2022'!$B$3:$B$60,'F3D 2022'!$A$3:$A$60,"-")</f>
        <v>-</v>
      </c>
      <c r="I248" s="49" t="str">
        <f>_xlfn.XLOOKUP(B248,'F3D 2019'!$B$3:$B$60,'F3D 2019'!$A$3:$A$60,"-")</f>
        <v>-</v>
      </c>
      <c r="J248" s="49" t="str">
        <f>_xlfn.XLOOKUP(B248,'F3D 2017'!$B$3:$B$60,'F3D 2017'!$A$3:$A$60,"-")</f>
        <v>-</v>
      </c>
      <c r="K248" s="49" t="str">
        <f>_xlfn.XLOOKUP(B248,'F3D 2015'!$B$3:$B$60,'F3D 2015'!$A$3:$A$60,"-")</f>
        <v>-</v>
      </c>
      <c r="L248" s="49" t="str">
        <f>_xlfn.XLOOKUP(B248,'F3D 2013'!$B$3:$B$60,'F3D 2013'!$A$3:$A$60,"-")</f>
        <v>-</v>
      </c>
      <c r="M248" s="49" t="str">
        <f>_xlfn.XLOOKUP(B248,'F3D 2011'!$B$3:$B$60,'F3D 2011'!$A$3:$A$60,"-")</f>
        <v>-</v>
      </c>
      <c r="N248" s="49" t="str">
        <f>_xlfn.XLOOKUP(B248,'F3D 2009'!$B$3:$B$60,'F3D 2009'!$A$3:$A$60,"-")</f>
        <v>-</v>
      </c>
      <c r="O248" s="49">
        <f>_xlfn.XLOOKUP(B248,'F3D 2007'!$B$3:$B$60,'F3D 2007'!$A$3:$A$60,"-")</f>
        <v>35</v>
      </c>
      <c r="P248" s="49" t="str">
        <f>_xlfn.XLOOKUP(B248,'F3D 2005'!$B$3:$B$60,'F3D 2005'!$A$3:$A$60,"-")</f>
        <v>-</v>
      </c>
      <c r="Q248" s="49" t="str">
        <f>_xlfn.XLOOKUP(B248,'F3D 2003'!$B$3:$B$60,'F3D 2003'!$A$3:$A$60,"-")</f>
        <v>-</v>
      </c>
      <c r="R248" s="49" t="str">
        <f>_xlfn.XLOOKUP(B248,'F3D 2001'!$B$3:$B$60,'F3D 2001'!$A$3:$A$60,"-")</f>
        <v>-</v>
      </c>
      <c r="S248" s="49" t="str">
        <f>_xlfn.XLOOKUP(B248,'F3D 1999'!$B$3:$B$60,'F3D 1999'!$A$3:$A$60,"-")</f>
        <v>-</v>
      </c>
      <c r="T248" s="49" t="str">
        <f>_xlfn.XLOOKUP(B248,'F3D 1997'!$B$3:$B$56,'F3D 1997'!$A$3:$A$56,"-")</f>
        <v>-</v>
      </c>
      <c r="U248" s="49" t="str">
        <f>_xlfn.XLOOKUP(B248,'F3D 1995'!$B$3:$B$60,'F3D 1995'!$A$3:$A$60,"-")</f>
        <v>-</v>
      </c>
      <c r="V248" s="49" t="str">
        <f>_xlfn.XLOOKUP(B248,'F3D 1993'!$B$3:$B$60,'F3D 1993'!$A$3:$A$60,"-")</f>
        <v>-</v>
      </c>
      <c r="W248" s="49" t="str">
        <f>_xlfn.XLOOKUP(B248,'F3D 1991'!$B$3:$B$60,'F3D 1991'!$A$3:$A$60,"-")</f>
        <v>-</v>
      </c>
      <c r="X248" s="49" t="str">
        <f>_xlfn.XLOOKUP(B248,'F3D 1989'!$B$3:$B$60,'F3D 1989'!$A$3:$A$60,"-")</f>
        <v>-</v>
      </c>
      <c r="Y248" s="49" t="str">
        <f>_xlfn.XLOOKUP(B248,'F3D 1987'!$B$3:$B$60,'F3D 1987'!$A$3:$A$60,"-")</f>
        <v>-</v>
      </c>
      <c r="Z248" s="50" t="str">
        <f>_xlfn.XLOOKUP(B248,'F3D 1985'!$B$3:$B$60,'F3D 1985'!$A$3:$A$60,"-")</f>
        <v>-</v>
      </c>
    </row>
    <row r="249" spans="1:26" x14ac:dyDescent="0.3">
      <c r="A249" s="40">
        <f>A248+1</f>
        <v>247</v>
      </c>
      <c r="B249" s="41" t="s">
        <v>288</v>
      </c>
      <c r="C249" s="42" t="s">
        <v>86</v>
      </c>
      <c r="D249" s="85">
        <f>MIN(_xlfn.XLOOKUP(B249,'F3D 2025'!B:B,'F3D 2025'!E:E,200),_xlfn.XLOOKUP(B249,'F3D 2023'!B:B,'F3D 2023'!E:E,200),_xlfn.XLOOKUP(B249,'F3D 2022'!B:B,'F3D 2022'!E:E,200),_xlfn.XLOOKUP(B249,'F3D 2019'!B:B,'F3D 2019'!E:E,200),_xlfn.XLOOKUP(B249,'F3D 2017'!B:B,'F3D 2017'!E:E,200),_xlfn.XLOOKUP(B249,'F3D 2015'!B:B,'F3D 2015'!E:E,200),_xlfn.XLOOKUP(B249,'F3D 2013'!B:B,'F3D 2013'!E:E,200),_xlfn.XLOOKUP(B249,'F3D 2011'!B:B,'F3D 2011'!E:E,200),_xlfn.XLOOKUP(B249,'F3D 2009'!B:B,'F3D 2009'!E:E,200),_xlfn.XLOOKUP(B249,'F3D 2007'!B:B,'F3D 2007'!E:E,200),_xlfn.XLOOKUP(B249,'F3D 2005'!B:B,'F3D 2005'!E:E,200),_xlfn.XLOOKUP(B249,'F3D 2003'!B:B,'F3D 2003'!E:E,200),_xlfn.XLOOKUP(B249,'F3D 2001'!B:B,'F3D 2001'!E:E,200),_xlfn.XLOOKUP(B249,'F3D 1999'!B:B,'F3D 1999'!E:E,200),_xlfn.XLOOKUP(B249,'F3D 1997'!B:B,'F3D 1997'!E:E,200),_xlfn.XLOOKUP(B249,'F3D 1995'!B:B,'F3D 1995'!E:E,200),_xlfn.XLOOKUP(B249,'F3D 1993'!B:B,'F3D 1993'!E:E,200),_xlfn.XLOOKUP(B249,'F3D 1991'!B:B,'F3D 1991'!E:E,200),_xlfn.XLOOKUP(B249,'F3D 1989'!B:B,'F3D 1989'!E:E,200),_xlfn.XLOOKUP(B249,'F3D 1987'!B:B,'F3D 1987'!E:E,200),_xlfn.XLOOKUP(B249,'F3D 1985'!B:B,'F3D 1985'!E:E,200))</f>
        <v>63.13</v>
      </c>
      <c r="E249" s="82">
        <f>_xlfn.XLOOKUP(F249,AB:AB,AC:AC,0)+_xlfn.XLOOKUP(G249,AB:AB,AC:AC,0)+_xlfn.XLOOKUP(H249,AB:AB,AC:AC,0)+_xlfn.XLOOKUP(I249,AB:AB,AC:AC,0)+_xlfn.XLOOKUP(J249,AB:AB,AC:AC,0)+_xlfn.XLOOKUP(K249,AB:AB,AC:AC,0)+_xlfn.XLOOKUP(L249,AB:AB,AC:AC,0)+_xlfn.XLOOKUP(M249,AB:AB,AC:AC,0)+_xlfn.XLOOKUP(N249,AB:AB,AC:AC,0)+_xlfn.XLOOKUP(O249,AB:AB,AC:AC,0)+_xlfn.XLOOKUP(P249,AB:AB,AC:AC,0)+_xlfn.XLOOKUP(Q249,AB:AB,AC:AC,0)+_xlfn.XLOOKUP(R249,AB:AB,AC:AC,0)+_xlfn.XLOOKUP(S249,AB:AB,AC:AC,0)+_xlfn.XLOOKUP(T249,AB:AB,AC:AC,0)+_xlfn.XLOOKUP(U249,AB:AB,AC:AC,0)+_xlfn.XLOOKUP(V249,AB:AB,AC:AC,0)+_xlfn.XLOOKUP(W249,AB:AB,AC:AC,0)+_xlfn.XLOOKUP(X249,AB:AB,AC:AC,0)+_xlfn.XLOOKUP(Y249,AB:AB,AC:AC,0)+_xlfn.XLOOKUP(Z249,AB:AB,AC:AC,0)</f>
        <v>1.76949331976475</v>
      </c>
      <c r="F249" s="46" t="str">
        <f>_xlfn.XLOOKUP(B249,'F3D 2025'!$B$3:$B$60,'F3D 2025'!$A$3:$A$60,"-")</f>
        <v>-</v>
      </c>
      <c r="G249" s="49" t="str">
        <f>_xlfn.XLOOKUP(B249,'F3D 2023'!$B$3:$B$60,'F3D 2023'!$A$3:$A$60,"-")</f>
        <v>-</v>
      </c>
      <c r="H249" s="49" t="str">
        <f>_xlfn.XLOOKUP(B249,'F3D 2022'!$B$3:$B$60,'F3D 2022'!$A$3:$A$60,"-")</f>
        <v>-</v>
      </c>
      <c r="I249" s="49" t="str">
        <f>_xlfn.XLOOKUP(B249,'F3D 2019'!$B$3:$B$60,'F3D 2019'!$A$3:$A$60,"-")</f>
        <v>-</v>
      </c>
      <c r="J249" s="49" t="str">
        <f>_xlfn.XLOOKUP(B249,'F3D 2017'!$B$3:$B$60,'F3D 2017'!$A$3:$A$60,"-")</f>
        <v>-</v>
      </c>
      <c r="K249" s="49" t="str">
        <f>_xlfn.XLOOKUP(B249,'F3D 2015'!$B$3:$B$60,'F3D 2015'!$A$3:$A$60,"-")</f>
        <v>-</v>
      </c>
      <c r="L249" s="49" t="str">
        <f>_xlfn.XLOOKUP(B249,'F3D 2013'!$B$3:$B$60,'F3D 2013'!$A$3:$A$60,"-")</f>
        <v>-</v>
      </c>
      <c r="M249" s="49">
        <f>_xlfn.XLOOKUP(B249,'F3D 2011'!$B$3:$B$60,'F3D 2011'!$A$3:$A$60,"-")</f>
        <v>35</v>
      </c>
      <c r="N249" s="49" t="str">
        <f>_xlfn.XLOOKUP(B249,'F3D 2009'!$B$3:$B$60,'F3D 2009'!$A$3:$A$60,"-")</f>
        <v>-</v>
      </c>
      <c r="O249" s="49" t="str">
        <f>_xlfn.XLOOKUP(B249,'F3D 2007'!$B$3:$B$60,'F3D 2007'!$A$3:$A$60,"-")</f>
        <v>-</v>
      </c>
      <c r="P249" s="49" t="str">
        <f>_xlfn.XLOOKUP(B249,'F3D 2005'!$B$3:$B$60,'F3D 2005'!$A$3:$A$60,"-")</f>
        <v>-</v>
      </c>
      <c r="Q249" s="49" t="str">
        <f>_xlfn.XLOOKUP(B249,'F3D 2003'!$B$3:$B$60,'F3D 2003'!$A$3:$A$60,"-")</f>
        <v>-</v>
      </c>
      <c r="R249" s="49" t="str">
        <f>_xlfn.XLOOKUP(B249,'F3D 2001'!$B$3:$B$60,'F3D 2001'!$A$3:$A$60,"-")</f>
        <v>-</v>
      </c>
      <c r="S249" s="49" t="str">
        <f>_xlfn.XLOOKUP(B249,'F3D 1999'!$B$3:$B$60,'F3D 1999'!$A$3:$A$60,"-")</f>
        <v>-</v>
      </c>
      <c r="T249" s="49" t="str">
        <f>_xlfn.XLOOKUP(B249,'F3D 1997'!$B$3:$B$56,'F3D 1997'!$A$3:$A$56,"-")</f>
        <v>-</v>
      </c>
      <c r="U249" s="49" t="str">
        <f>_xlfn.XLOOKUP(B249,'F3D 1995'!$B$3:$B$60,'F3D 1995'!$A$3:$A$60,"-")</f>
        <v>-</v>
      </c>
      <c r="V249" s="49" t="str">
        <f>_xlfn.XLOOKUP(B249,'F3D 1993'!$B$3:$B$60,'F3D 1993'!$A$3:$A$60,"-")</f>
        <v>-</v>
      </c>
      <c r="W249" s="49" t="str">
        <f>_xlfn.XLOOKUP(B249,'F3D 1991'!$B$3:$B$60,'F3D 1991'!$A$3:$A$60,"-")</f>
        <v>-</v>
      </c>
      <c r="X249" s="49" t="str">
        <f>_xlfn.XLOOKUP(B249,'F3D 1989'!$B$3:$B$60,'F3D 1989'!$A$3:$A$60,"-")</f>
        <v>-</v>
      </c>
      <c r="Y249" s="49" t="str">
        <f>_xlfn.XLOOKUP(B249,'F3D 1987'!$B$3:$B$60,'F3D 1987'!$A$3:$A$60,"-")</f>
        <v>-</v>
      </c>
      <c r="Z249" s="50" t="str">
        <f>_xlfn.XLOOKUP(B249,'F3D 1985'!$B$3:$B$60,'F3D 1985'!$A$3:$A$60,"-")</f>
        <v>-</v>
      </c>
    </row>
    <row r="250" spans="1:26" x14ac:dyDescent="0.3">
      <c r="A250" s="40">
        <f>A249+1</f>
        <v>248</v>
      </c>
      <c r="B250" s="41" t="s">
        <v>399</v>
      </c>
      <c r="C250" s="42" t="s">
        <v>145</v>
      </c>
      <c r="D250" s="85">
        <f>MIN(_xlfn.XLOOKUP(B250,'F3D 2025'!B:B,'F3D 2025'!E:E,200),_xlfn.XLOOKUP(B250,'F3D 2023'!B:B,'F3D 2023'!E:E,200),_xlfn.XLOOKUP(B250,'F3D 2022'!B:B,'F3D 2022'!E:E,200),_xlfn.XLOOKUP(B250,'F3D 2019'!B:B,'F3D 2019'!E:E,200),_xlfn.XLOOKUP(B250,'F3D 2017'!B:B,'F3D 2017'!E:E,200),_xlfn.XLOOKUP(B250,'F3D 2015'!B:B,'F3D 2015'!E:E,200),_xlfn.XLOOKUP(B250,'F3D 2013'!B:B,'F3D 2013'!E:E,200),_xlfn.XLOOKUP(B250,'F3D 2011'!B:B,'F3D 2011'!E:E,200),_xlfn.XLOOKUP(B250,'F3D 2009'!B:B,'F3D 2009'!E:E,200),_xlfn.XLOOKUP(B250,'F3D 2007'!B:B,'F3D 2007'!E:E,200),_xlfn.XLOOKUP(B250,'F3D 2005'!B:B,'F3D 2005'!E:E,200),_xlfn.XLOOKUP(B250,'F3D 2003'!B:B,'F3D 2003'!E:E,200),_xlfn.XLOOKUP(B250,'F3D 2001'!B:B,'F3D 2001'!E:E,200),_xlfn.XLOOKUP(B250,'F3D 1999'!B:B,'F3D 1999'!E:E,200),_xlfn.XLOOKUP(B250,'F3D 1997'!B:B,'F3D 1997'!E:E,200),_xlfn.XLOOKUP(B250,'F3D 1995'!B:B,'F3D 1995'!E:E,200),_xlfn.XLOOKUP(B250,'F3D 1993'!B:B,'F3D 1993'!E:E,200),_xlfn.XLOOKUP(B250,'F3D 1991'!B:B,'F3D 1991'!E:E,200),_xlfn.XLOOKUP(B250,'F3D 1989'!B:B,'F3D 1989'!E:E,200),_xlfn.XLOOKUP(B250,'F3D 1987'!B:B,'F3D 1987'!E:E,200),_xlfn.XLOOKUP(B250,'F3D 1985'!B:B,'F3D 1985'!E:E,200))</f>
        <v>88.3</v>
      </c>
      <c r="E250" s="82">
        <f>_xlfn.XLOOKUP(F250,AB:AB,AC:AC,0)+_xlfn.XLOOKUP(G250,AB:AB,AC:AC,0)+_xlfn.XLOOKUP(H250,AB:AB,AC:AC,0)+_xlfn.XLOOKUP(I250,AB:AB,AC:AC,0)+_xlfn.XLOOKUP(J250,AB:AB,AC:AC,0)+_xlfn.XLOOKUP(K250,AB:AB,AC:AC,0)+_xlfn.XLOOKUP(L250,AB:AB,AC:AC,0)+_xlfn.XLOOKUP(M250,AB:AB,AC:AC,0)+_xlfn.XLOOKUP(N250,AB:AB,AC:AC,0)+_xlfn.XLOOKUP(O250,AB:AB,AC:AC,0)+_xlfn.XLOOKUP(P250,AB:AB,AC:AC,0)+_xlfn.XLOOKUP(Q250,AB:AB,AC:AC,0)+_xlfn.XLOOKUP(R250,AB:AB,AC:AC,0)+_xlfn.XLOOKUP(S250,AB:AB,AC:AC,0)+_xlfn.XLOOKUP(T250,AB:AB,AC:AC,0)+_xlfn.XLOOKUP(U250,AB:AB,AC:AC,0)+_xlfn.XLOOKUP(V250,AB:AB,AC:AC,0)+_xlfn.XLOOKUP(W250,AB:AB,AC:AC,0)+_xlfn.XLOOKUP(X250,AB:AB,AC:AC,0)+_xlfn.XLOOKUP(Y250,AB:AB,AC:AC,0)+_xlfn.XLOOKUP(Z250,AB:AB,AC:AC,0)</f>
        <v>1.76949331976475</v>
      </c>
      <c r="F250" s="46" t="str">
        <f>_xlfn.XLOOKUP(B250,'F3D 2025'!$B$3:$B$60,'F3D 2025'!$A$3:$A$60,"-")</f>
        <v>-</v>
      </c>
      <c r="G250" s="49" t="str">
        <f>_xlfn.XLOOKUP(B250,'F3D 2023'!$B$3:$B$60,'F3D 2023'!$A$3:$A$60,"-")</f>
        <v>-</v>
      </c>
      <c r="H250" s="49" t="str">
        <f>_xlfn.XLOOKUP(B250,'F3D 2022'!$B$3:$B$60,'F3D 2022'!$A$3:$A$60,"-")</f>
        <v>-</v>
      </c>
      <c r="I250" s="49" t="str">
        <f>_xlfn.XLOOKUP(B250,'F3D 2019'!$B$3:$B$60,'F3D 2019'!$A$3:$A$60,"-")</f>
        <v>-</v>
      </c>
      <c r="J250" s="49" t="str">
        <f>_xlfn.XLOOKUP(B250,'F3D 2017'!$B$3:$B$60,'F3D 2017'!$A$3:$A$60,"-")</f>
        <v>-</v>
      </c>
      <c r="K250" s="49" t="str">
        <f>_xlfn.XLOOKUP(B250,'F3D 2015'!$B$3:$B$60,'F3D 2015'!$A$3:$A$60,"-")</f>
        <v>-</v>
      </c>
      <c r="L250" s="49" t="str">
        <f>_xlfn.XLOOKUP(B250,'F3D 2013'!$B$3:$B$60,'F3D 2013'!$A$3:$A$60,"-")</f>
        <v>-</v>
      </c>
      <c r="M250" s="49" t="str">
        <f>_xlfn.XLOOKUP(B250,'F3D 2011'!$B$3:$B$60,'F3D 2011'!$A$3:$A$60,"-")</f>
        <v>-</v>
      </c>
      <c r="N250" s="49" t="str">
        <f>_xlfn.XLOOKUP(B250,'F3D 2009'!$B$3:$B$60,'F3D 2009'!$A$3:$A$60,"-")</f>
        <v>-</v>
      </c>
      <c r="O250" s="49" t="str">
        <f>_xlfn.XLOOKUP(B250,'F3D 2007'!$B$3:$B$60,'F3D 2007'!$A$3:$A$60,"-")</f>
        <v>-</v>
      </c>
      <c r="P250" s="49" t="str">
        <f>_xlfn.XLOOKUP(B250,'F3D 2005'!$B$3:$B$60,'F3D 2005'!$A$3:$A$60,"-")</f>
        <v>-</v>
      </c>
      <c r="Q250" s="49">
        <f>_xlfn.XLOOKUP(B250,'F3D 2003'!$B$3:$B$60,'F3D 2003'!$A$3:$A$60,"-")</f>
        <v>35</v>
      </c>
      <c r="R250" s="49" t="str">
        <f>_xlfn.XLOOKUP(B250,'F3D 2001'!$B$3:$B$60,'F3D 2001'!$A$3:$A$60,"-")</f>
        <v>-</v>
      </c>
      <c r="S250" s="49" t="str">
        <f>_xlfn.XLOOKUP(B250,'F3D 1999'!$B$3:$B$60,'F3D 1999'!$A$3:$A$60,"-")</f>
        <v>-</v>
      </c>
      <c r="T250" s="49" t="str">
        <f>_xlfn.XLOOKUP(B250,'F3D 1997'!$B$3:$B$56,'F3D 1997'!$A$3:$A$56,"-")</f>
        <v>-</v>
      </c>
      <c r="U250" s="49" t="str">
        <f>_xlfn.XLOOKUP(B250,'F3D 1995'!$B$3:$B$60,'F3D 1995'!$A$3:$A$60,"-")</f>
        <v>-</v>
      </c>
      <c r="V250" s="49" t="str">
        <f>_xlfn.XLOOKUP(B250,'F3D 1993'!$B$3:$B$60,'F3D 1993'!$A$3:$A$60,"-")</f>
        <v>-</v>
      </c>
      <c r="W250" s="49" t="str">
        <f>_xlfn.XLOOKUP(B250,'F3D 1991'!$B$3:$B$60,'F3D 1991'!$A$3:$A$60,"-")</f>
        <v>-</v>
      </c>
      <c r="X250" s="49" t="str">
        <f>_xlfn.XLOOKUP(B250,'F3D 1989'!$B$3:$B$60,'F3D 1989'!$A$3:$A$60,"-")</f>
        <v>-</v>
      </c>
      <c r="Y250" s="49" t="str">
        <f>_xlfn.XLOOKUP(B250,'F3D 1987'!$B$3:$B$60,'F3D 1987'!$A$3:$A$60,"-")</f>
        <v>-</v>
      </c>
      <c r="Z250" s="50" t="str">
        <f>_xlfn.XLOOKUP(B250,'F3D 1985'!$B$3:$B$60,'F3D 1985'!$A$3:$A$60,"-")</f>
        <v>-</v>
      </c>
    </row>
    <row r="251" spans="1:26" x14ac:dyDescent="0.3">
      <c r="A251" s="40">
        <f>A250+1</f>
        <v>249</v>
      </c>
      <c r="B251" s="41" t="s">
        <v>156</v>
      </c>
      <c r="C251" s="42" t="s">
        <v>38</v>
      </c>
      <c r="D251" s="85">
        <f>MIN(_xlfn.XLOOKUP(B251,'F3D 2025'!B:B,'F3D 2025'!E:E,200),_xlfn.XLOOKUP(B251,'F3D 2023'!B:B,'F3D 2023'!E:E,200),_xlfn.XLOOKUP(B251,'F3D 2022'!B:B,'F3D 2022'!E:E,200),_xlfn.XLOOKUP(B251,'F3D 2019'!B:B,'F3D 2019'!E:E,200),_xlfn.XLOOKUP(B251,'F3D 2017'!B:B,'F3D 2017'!E:E,200),_xlfn.XLOOKUP(B251,'F3D 2015'!B:B,'F3D 2015'!E:E,200),_xlfn.XLOOKUP(B251,'F3D 2013'!B:B,'F3D 2013'!E:E,200),_xlfn.XLOOKUP(B251,'F3D 2011'!B:B,'F3D 2011'!E:E,200),_xlfn.XLOOKUP(B251,'F3D 2009'!B:B,'F3D 2009'!E:E,200),_xlfn.XLOOKUP(B251,'F3D 2007'!B:B,'F3D 2007'!E:E,200),_xlfn.XLOOKUP(B251,'F3D 2005'!B:B,'F3D 2005'!E:E,200),_xlfn.XLOOKUP(B251,'F3D 2003'!B:B,'F3D 2003'!E:E,200),_xlfn.XLOOKUP(B251,'F3D 2001'!B:B,'F3D 2001'!E:E,200),_xlfn.XLOOKUP(B251,'F3D 1999'!B:B,'F3D 1999'!E:E,200),_xlfn.XLOOKUP(B251,'F3D 1997'!B:B,'F3D 1997'!E:E,200),_xlfn.XLOOKUP(B251,'F3D 1995'!B:B,'F3D 1995'!E:E,200),_xlfn.XLOOKUP(B251,'F3D 1993'!B:B,'F3D 1993'!E:E,200),_xlfn.XLOOKUP(B251,'F3D 1991'!B:B,'F3D 1991'!E:E,200),_xlfn.XLOOKUP(B251,'F3D 1989'!B:B,'F3D 1989'!E:E,200),_xlfn.XLOOKUP(B251,'F3D 1987'!B:B,'F3D 1987'!E:E,200),_xlfn.XLOOKUP(B251,'F3D 1985'!B:B,'F3D 1985'!E:E,200))</f>
        <v>68.260000000000005</v>
      </c>
      <c r="E251" s="82">
        <f>_xlfn.XLOOKUP(F251,AB:AB,AC:AC,0)+_xlfn.XLOOKUP(G251,AB:AB,AC:AC,0)+_xlfn.XLOOKUP(H251,AB:AB,AC:AC,0)+_xlfn.XLOOKUP(I251,AB:AB,AC:AC,0)+_xlfn.XLOOKUP(J251,AB:AB,AC:AC,0)+_xlfn.XLOOKUP(K251,AB:AB,AC:AC,0)+_xlfn.XLOOKUP(L251,AB:AB,AC:AC,0)+_xlfn.XLOOKUP(M251,AB:AB,AC:AC,0)+_xlfn.XLOOKUP(N251,AB:AB,AC:AC,0)+_xlfn.XLOOKUP(O251,AB:AB,AC:AC,0)+_xlfn.XLOOKUP(P251,AB:AB,AC:AC,0)+_xlfn.XLOOKUP(Q251,AB:AB,AC:AC,0)+_xlfn.XLOOKUP(R251,AB:AB,AC:AC,0)+_xlfn.XLOOKUP(S251,AB:AB,AC:AC,0)+_xlfn.XLOOKUP(T251,AB:AB,AC:AC,0)+_xlfn.XLOOKUP(U251,AB:AB,AC:AC,0)+_xlfn.XLOOKUP(V251,AB:AB,AC:AC,0)+_xlfn.XLOOKUP(W251,AB:AB,AC:AC,0)+_xlfn.XLOOKUP(X251,AB:AB,AC:AC,0)+_xlfn.XLOOKUP(Y251,AB:AB,AC:AC,0)+_xlfn.XLOOKUP(Z251,AB:AB,AC:AC,0)</f>
        <v>1.6670567529094611</v>
      </c>
      <c r="F251" s="46" t="str">
        <f>_xlfn.XLOOKUP(B251,'F3D 2025'!$B$3:$B$60,'F3D 2025'!$A$3:$A$60,"-")</f>
        <v>-</v>
      </c>
      <c r="G251" s="49" t="str">
        <f>_xlfn.XLOOKUP(B251,'F3D 2023'!$B$3:$B$60,'F3D 2023'!$A$3:$A$60,"-")</f>
        <v>-</v>
      </c>
      <c r="H251" s="49" t="str">
        <f>_xlfn.XLOOKUP(B251,'F3D 2022'!$B$3:$B$60,'F3D 2022'!$A$3:$A$60,"-")</f>
        <v>-</v>
      </c>
      <c r="I251" s="49" t="str">
        <f>_xlfn.XLOOKUP(B251,'F3D 2019'!$B$3:$B$60,'F3D 2019'!$A$3:$A$60,"-")</f>
        <v>-</v>
      </c>
      <c r="J251" s="49">
        <f>_xlfn.XLOOKUP(B251,'F3D 2017'!$B$3:$B$60,'F3D 2017'!$A$3:$A$60,"-")</f>
        <v>36</v>
      </c>
      <c r="K251" s="49" t="str">
        <f>_xlfn.XLOOKUP(B251,'F3D 2015'!$B$3:$B$60,'F3D 2015'!$A$3:$A$60,"-")</f>
        <v>-</v>
      </c>
      <c r="L251" s="49" t="str">
        <f>_xlfn.XLOOKUP(B251,'F3D 2013'!$B$3:$B$60,'F3D 2013'!$A$3:$A$60,"-")</f>
        <v>-</v>
      </c>
      <c r="M251" s="49" t="str">
        <f>_xlfn.XLOOKUP(B251,'F3D 2011'!$B$3:$B$60,'F3D 2011'!$A$3:$A$60,"-")</f>
        <v>-</v>
      </c>
      <c r="N251" s="49" t="str">
        <f>_xlfn.XLOOKUP(B251,'F3D 2009'!$B$3:$B$60,'F3D 2009'!$A$3:$A$60,"-")</f>
        <v>-</v>
      </c>
      <c r="O251" s="49" t="str">
        <f>_xlfn.XLOOKUP(B251,'F3D 2007'!$B$3:$B$60,'F3D 2007'!$A$3:$A$60,"-")</f>
        <v>-</v>
      </c>
      <c r="P251" s="49" t="str">
        <f>_xlfn.XLOOKUP(B251,'F3D 2005'!$B$3:$B$60,'F3D 2005'!$A$3:$A$60,"-")</f>
        <v>-</v>
      </c>
      <c r="Q251" s="49" t="str">
        <f>_xlfn.XLOOKUP(B251,'F3D 2003'!$B$3:$B$60,'F3D 2003'!$A$3:$A$60,"-")</f>
        <v>-</v>
      </c>
      <c r="R251" s="49" t="str">
        <f>_xlfn.XLOOKUP(B251,'F3D 2001'!$B$3:$B$60,'F3D 2001'!$A$3:$A$60,"-")</f>
        <v>-</v>
      </c>
      <c r="S251" s="49" t="str">
        <f>_xlfn.XLOOKUP(B251,'F3D 1999'!$B$3:$B$60,'F3D 1999'!$A$3:$A$60,"-")</f>
        <v>-</v>
      </c>
      <c r="T251" s="49" t="str">
        <f>_xlfn.XLOOKUP(B251,'F3D 1997'!$B$3:$B$56,'F3D 1997'!$A$3:$A$56,"-")</f>
        <v>-</v>
      </c>
      <c r="U251" s="49" t="str">
        <f>_xlfn.XLOOKUP(B251,'F3D 1995'!$B$3:$B$60,'F3D 1995'!$A$3:$A$60,"-")</f>
        <v>-</v>
      </c>
      <c r="V251" s="49" t="str">
        <f>_xlfn.XLOOKUP(B251,'F3D 1993'!$B$3:$B$60,'F3D 1993'!$A$3:$A$60,"-")</f>
        <v>-</v>
      </c>
      <c r="W251" s="49" t="str">
        <f>_xlfn.XLOOKUP(B251,'F3D 1991'!$B$3:$B$60,'F3D 1991'!$A$3:$A$60,"-")</f>
        <v>-</v>
      </c>
      <c r="X251" s="49" t="str">
        <f>_xlfn.XLOOKUP(B251,'F3D 1989'!$B$3:$B$60,'F3D 1989'!$A$3:$A$60,"-")</f>
        <v>-</v>
      </c>
      <c r="Y251" s="49" t="str">
        <f>_xlfn.XLOOKUP(B251,'F3D 1987'!$B$3:$B$60,'F3D 1987'!$A$3:$A$60,"-")</f>
        <v>-</v>
      </c>
      <c r="Z251" s="50" t="str">
        <f>_xlfn.XLOOKUP(B251,'F3D 1985'!$B$3:$B$60,'F3D 1985'!$A$3:$A$60,"-")</f>
        <v>-</v>
      </c>
    </row>
    <row r="252" spans="1:26" x14ac:dyDescent="0.3">
      <c r="A252" s="40">
        <f>A251+1</f>
        <v>250</v>
      </c>
      <c r="B252" s="41" t="s">
        <v>295</v>
      </c>
      <c r="C252" s="42" t="s">
        <v>165</v>
      </c>
      <c r="D252" s="85">
        <f>MIN(_xlfn.XLOOKUP(B252,'F3D 2025'!B:B,'F3D 2025'!E:E,200),_xlfn.XLOOKUP(B252,'F3D 2023'!B:B,'F3D 2023'!E:E,200),_xlfn.XLOOKUP(B252,'F3D 2022'!B:B,'F3D 2022'!E:E,200),_xlfn.XLOOKUP(B252,'F3D 2019'!B:B,'F3D 2019'!E:E,200),_xlfn.XLOOKUP(B252,'F3D 2017'!B:B,'F3D 2017'!E:E,200),_xlfn.XLOOKUP(B252,'F3D 2015'!B:B,'F3D 2015'!E:E,200),_xlfn.XLOOKUP(B252,'F3D 2013'!B:B,'F3D 2013'!E:E,200),_xlfn.XLOOKUP(B252,'F3D 2011'!B:B,'F3D 2011'!E:E,200),_xlfn.XLOOKUP(B252,'F3D 2009'!B:B,'F3D 2009'!E:E,200),_xlfn.XLOOKUP(B252,'F3D 2007'!B:B,'F3D 2007'!E:E,200),_xlfn.XLOOKUP(B252,'F3D 2005'!B:B,'F3D 2005'!E:E,200),_xlfn.XLOOKUP(B252,'F3D 2003'!B:B,'F3D 2003'!E:E,200),_xlfn.XLOOKUP(B252,'F3D 2001'!B:B,'F3D 2001'!E:E,200),_xlfn.XLOOKUP(B252,'F3D 1999'!B:B,'F3D 1999'!E:E,200),_xlfn.XLOOKUP(B252,'F3D 1997'!B:B,'F3D 1997'!E:E,200),_xlfn.XLOOKUP(B252,'F3D 1995'!B:B,'F3D 1995'!E:E,200),_xlfn.XLOOKUP(B252,'F3D 1993'!B:B,'F3D 1993'!E:E,200),_xlfn.XLOOKUP(B252,'F3D 1991'!B:B,'F3D 1991'!E:E,200),_xlfn.XLOOKUP(B252,'F3D 1989'!B:B,'F3D 1989'!E:E,200),_xlfn.XLOOKUP(B252,'F3D 1987'!B:B,'F3D 1987'!E:E,200),_xlfn.XLOOKUP(B252,'F3D 1985'!B:B,'F3D 1985'!E:E,200))</f>
        <v>76.2</v>
      </c>
      <c r="E252" s="82">
        <f>_xlfn.XLOOKUP(F252,AB:AB,AC:AC,0)+_xlfn.XLOOKUP(G252,AB:AB,AC:AC,0)+_xlfn.XLOOKUP(H252,AB:AB,AC:AC,0)+_xlfn.XLOOKUP(I252,AB:AB,AC:AC,0)+_xlfn.XLOOKUP(J252,AB:AB,AC:AC,0)+_xlfn.XLOOKUP(K252,AB:AB,AC:AC,0)+_xlfn.XLOOKUP(L252,AB:AB,AC:AC,0)+_xlfn.XLOOKUP(M252,AB:AB,AC:AC,0)+_xlfn.XLOOKUP(N252,AB:AB,AC:AC,0)+_xlfn.XLOOKUP(O252,AB:AB,AC:AC,0)+_xlfn.XLOOKUP(P252,AB:AB,AC:AC,0)+_xlfn.XLOOKUP(Q252,AB:AB,AC:AC,0)+_xlfn.XLOOKUP(R252,AB:AB,AC:AC,0)+_xlfn.XLOOKUP(S252,AB:AB,AC:AC,0)+_xlfn.XLOOKUP(T252,AB:AB,AC:AC,0)+_xlfn.XLOOKUP(U252,AB:AB,AC:AC,0)+_xlfn.XLOOKUP(V252,AB:AB,AC:AC,0)+_xlfn.XLOOKUP(W252,AB:AB,AC:AC,0)+_xlfn.XLOOKUP(X252,AB:AB,AC:AC,0)+_xlfn.XLOOKUP(Y252,AB:AB,AC:AC,0)+_xlfn.XLOOKUP(Z252,AB:AB,AC:AC,0)</f>
        <v>1.6670567529094611</v>
      </c>
      <c r="F252" s="46" t="str">
        <f>_xlfn.XLOOKUP(B252,'F3D 2025'!$B$3:$B$60,'F3D 2025'!$A$3:$A$60,"-")</f>
        <v>-</v>
      </c>
      <c r="G252" s="49" t="str">
        <f>_xlfn.XLOOKUP(B252,'F3D 2023'!$B$3:$B$60,'F3D 2023'!$A$3:$A$60,"-")</f>
        <v>-</v>
      </c>
      <c r="H252" s="49" t="str">
        <f>_xlfn.XLOOKUP(B252,'F3D 2022'!$B$3:$B$60,'F3D 2022'!$A$3:$A$60,"-")</f>
        <v>-</v>
      </c>
      <c r="I252" s="49" t="str">
        <f>_xlfn.XLOOKUP(B252,'F3D 2019'!$B$3:$B$60,'F3D 2019'!$A$3:$A$60,"-")</f>
        <v>-</v>
      </c>
      <c r="J252" s="49" t="str">
        <f>_xlfn.XLOOKUP(B252,'F3D 2017'!$B$3:$B$60,'F3D 2017'!$A$3:$A$60,"-")</f>
        <v>-</v>
      </c>
      <c r="K252" s="49" t="str">
        <f>_xlfn.XLOOKUP(B252,'F3D 2015'!$B$3:$B$60,'F3D 2015'!$A$3:$A$60,"-")</f>
        <v>-</v>
      </c>
      <c r="L252" s="49" t="str">
        <f>_xlfn.XLOOKUP(B252,'F3D 2013'!$B$3:$B$60,'F3D 2013'!$A$3:$A$60,"-")</f>
        <v>-</v>
      </c>
      <c r="M252" s="49" t="str">
        <f>_xlfn.XLOOKUP(B252,'F3D 2011'!$B$3:$B$60,'F3D 2011'!$A$3:$A$60,"-")</f>
        <v>-</v>
      </c>
      <c r="N252" s="49" t="str">
        <f>_xlfn.XLOOKUP(B252,'F3D 2009'!$B$3:$B$60,'F3D 2009'!$A$3:$A$60,"-")</f>
        <v>-</v>
      </c>
      <c r="O252" s="49" t="str">
        <f>_xlfn.XLOOKUP(B252,'F3D 2007'!$B$3:$B$60,'F3D 2007'!$A$3:$A$60,"-")</f>
        <v>-</v>
      </c>
      <c r="P252" s="49" t="str">
        <f>_xlfn.XLOOKUP(B252,'F3D 2005'!$B$3:$B$60,'F3D 2005'!$A$3:$A$60,"-")</f>
        <v>-</v>
      </c>
      <c r="Q252" s="49" t="str">
        <f>_xlfn.XLOOKUP(B252,'F3D 2003'!$B$3:$B$60,'F3D 2003'!$A$3:$A$60,"-")</f>
        <v>-</v>
      </c>
      <c r="R252" s="49" t="str">
        <f>_xlfn.XLOOKUP(B252,'F3D 2001'!$B$3:$B$60,'F3D 2001'!$A$3:$A$60,"-")</f>
        <v>-</v>
      </c>
      <c r="S252" s="49">
        <f>_xlfn.XLOOKUP(B252,'F3D 1999'!$B$3:$B$60,'F3D 1999'!$A$3:$A$60,"-")</f>
        <v>36</v>
      </c>
      <c r="T252" s="49" t="str">
        <f>_xlfn.XLOOKUP(B252,'F3D 1997'!$B$3:$B$56,'F3D 1997'!$A$3:$A$56,"-")</f>
        <v>-</v>
      </c>
      <c r="U252" s="49" t="str">
        <f>_xlfn.XLOOKUP(B252,'F3D 1995'!$B$3:$B$60,'F3D 1995'!$A$3:$A$60,"-")</f>
        <v>-</v>
      </c>
      <c r="V252" s="49" t="str">
        <f>_xlfn.XLOOKUP(B252,'F3D 1993'!$B$3:$B$60,'F3D 1993'!$A$3:$A$60,"-")</f>
        <v>-</v>
      </c>
      <c r="W252" s="49" t="str">
        <f>_xlfn.XLOOKUP(B252,'F3D 1991'!$B$3:$B$60,'F3D 1991'!$A$3:$A$60,"-")</f>
        <v>-</v>
      </c>
      <c r="X252" s="49" t="str">
        <f>_xlfn.XLOOKUP(B252,'F3D 1989'!$B$3:$B$60,'F3D 1989'!$A$3:$A$60,"-")</f>
        <v>-</v>
      </c>
      <c r="Y252" s="49" t="str">
        <f>_xlfn.XLOOKUP(B252,'F3D 1987'!$B$3:$B$60,'F3D 1987'!$A$3:$A$60,"-")</f>
        <v>-</v>
      </c>
      <c r="Z252" s="50" t="str">
        <f>_xlfn.XLOOKUP(B252,'F3D 1985'!$B$3:$B$60,'F3D 1985'!$A$3:$A$60,"-")</f>
        <v>-</v>
      </c>
    </row>
    <row r="253" spans="1:26" x14ac:dyDescent="0.3">
      <c r="A253" s="40">
        <f>A252+1</f>
        <v>251</v>
      </c>
      <c r="B253" s="41" t="s">
        <v>360</v>
      </c>
      <c r="C253" s="42" t="s">
        <v>11</v>
      </c>
      <c r="D253" s="85">
        <f>MIN(_xlfn.XLOOKUP(B253,'F3D 2025'!B:B,'F3D 2025'!E:E,200),_xlfn.XLOOKUP(B253,'F3D 2023'!B:B,'F3D 2023'!E:E,200),_xlfn.XLOOKUP(B253,'F3D 2022'!B:B,'F3D 2022'!E:E,200),_xlfn.XLOOKUP(B253,'F3D 2019'!B:B,'F3D 2019'!E:E,200),_xlfn.XLOOKUP(B253,'F3D 2017'!B:B,'F3D 2017'!E:E,200),_xlfn.XLOOKUP(B253,'F3D 2015'!B:B,'F3D 2015'!E:E,200),_xlfn.XLOOKUP(B253,'F3D 2013'!B:B,'F3D 2013'!E:E,200),_xlfn.XLOOKUP(B253,'F3D 2011'!B:B,'F3D 2011'!E:E,200),_xlfn.XLOOKUP(B253,'F3D 2009'!B:B,'F3D 2009'!E:E,200),_xlfn.XLOOKUP(B253,'F3D 2007'!B:B,'F3D 2007'!E:E,200),_xlfn.XLOOKUP(B253,'F3D 2005'!B:B,'F3D 2005'!E:E,200),_xlfn.XLOOKUP(B253,'F3D 2003'!B:B,'F3D 2003'!E:E,200),_xlfn.XLOOKUP(B253,'F3D 2001'!B:B,'F3D 2001'!E:E,200),_xlfn.XLOOKUP(B253,'F3D 1999'!B:B,'F3D 1999'!E:E,200),_xlfn.XLOOKUP(B253,'F3D 1997'!B:B,'F3D 1997'!E:E,200),_xlfn.XLOOKUP(B253,'F3D 1995'!B:B,'F3D 1995'!E:E,200),_xlfn.XLOOKUP(B253,'F3D 1993'!B:B,'F3D 1993'!E:E,200),_xlfn.XLOOKUP(B253,'F3D 1991'!B:B,'F3D 1991'!E:E,200),_xlfn.XLOOKUP(B253,'F3D 1989'!B:B,'F3D 1989'!E:E,200),_xlfn.XLOOKUP(B253,'F3D 1987'!B:B,'F3D 1987'!E:E,200),_xlfn.XLOOKUP(B253,'F3D 1985'!B:B,'F3D 1985'!E:E,200))</f>
        <v>80.709999999999994</v>
      </c>
      <c r="E253" s="82">
        <f>_xlfn.XLOOKUP(F253,AB:AB,AC:AC,0)+_xlfn.XLOOKUP(G253,AB:AB,AC:AC,0)+_xlfn.XLOOKUP(H253,AB:AB,AC:AC,0)+_xlfn.XLOOKUP(I253,AB:AB,AC:AC,0)+_xlfn.XLOOKUP(J253,AB:AB,AC:AC,0)+_xlfn.XLOOKUP(K253,AB:AB,AC:AC,0)+_xlfn.XLOOKUP(L253,AB:AB,AC:AC,0)+_xlfn.XLOOKUP(M253,AB:AB,AC:AC,0)+_xlfn.XLOOKUP(N253,AB:AB,AC:AC,0)+_xlfn.XLOOKUP(O253,AB:AB,AC:AC,0)+_xlfn.XLOOKUP(P253,AB:AB,AC:AC,0)+_xlfn.XLOOKUP(Q253,AB:AB,AC:AC,0)+_xlfn.XLOOKUP(R253,AB:AB,AC:AC,0)+_xlfn.XLOOKUP(S253,AB:AB,AC:AC,0)+_xlfn.XLOOKUP(T253,AB:AB,AC:AC,0)+_xlfn.XLOOKUP(U253,AB:AB,AC:AC,0)+_xlfn.XLOOKUP(V253,AB:AB,AC:AC,0)+_xlfn.XLOOKUP(W253,AB:AB,AC:AC,0)+_xlfn.XLOOKUP(X253,AB:AB,AC:AC,0)+_xlfn.XLOOKUP(Y253,AB:AB,AC:AC,0)+_xlfn.XLOOKUP(Z253,AB:AB,AC:AC,0)</f>
        <v>1.6670567529094611</v>
      </c>
      <c r="F253" s="46" t="str">
        <f>_xlfn.XLOOKUP(B253,'F3D 2025'!$B$3:$B$60,'F3D 2025'!$A$3:$A$60,"-")</f>
        <v>-</v>
      </c>
      <c r="G253" s="49" t="str">
        <f>_xlfn.XLOOKUP(B253,'F3D 2023'!$B$3:$B$60,'F3D 2023'!$A$3:$A$60,"-")</f>
        <v>-</v>
      </c>
      <c r="H253" s="49" t="str">
        <f>_xlfn.XLOOKUP(B253,'F3D 2022'!$B$3:$B$60,'F3D 2022'!$A$3:$A$60,"-")</f>
        <v>-</v>
      </c>
      <c r="I253" s="49" t="str">
        <f>_xlfn.XLOOKUP(B253,'F3D 2019'!$B$3:$B$60,'F3D 2019'!$A$3:$A$60,"-")</f>
        <v>-</v>
      </c>
      <c r="J253" s="49" t="str">
        <f>_xlfn.XLOOKUP(B253,'F3D 2017'!$B$3:$B$60,'F3D 2017'!$A$3:$A$60,"-")</f>
        <v>-</v>
      </c>
      <c r="K253" s="49" t="str">
        <f>_xlfn.XLOOKUP(B253,'F3D 2015'!$B$3:$B$60,'F3D 2015'!$A$3:$A$60,"-")</f>
        <v>-</v>
      </c>
      <c r="L253" s="49" t="str">
        <f>_xlfn.XLOOKUP(B253,'F3D 2013'!$B$3:$B$60,'F3D 2013'!$A$3:$A$60,"-")</f>
        <v>-</v>
      </c>
      <c r="M253" s="49" t="str">
        <f>_xlfn.XLOOKUP(B253,'F3D 2011'!$B$3:$B$60,'F3D 2011'!$A$3:$A$60,"-")</f>
        <v>-</v>
      </c>
      <c r="N253" s="49" t="str">
        <f>_xlfn.XLOOKUP(B253,'F3D 2009'!$B$3:$B$60,'F3D 2009'!$A$3:$A$60,"-")</f>
        <v>-</v>
      </c>
      <c r="O253" s="49" t="str">
        <f>_xlfn.XLOOKUP(B253,'F3D 2007'!$B$3:$B$60,'F3D 2007'!$A$3:$A$60,"-")</f>
        <v>-</v>
      </c>
      <c r="P253" s="49" t="str">
        <f>_xlfn.XLOOKUP(B253,'F3D 2005'!$B$3:$B$60,'F3D 2005'!$A$3:$A$60,"-")</f>
        <v>-</v>
      </c>
      <c r="Q253" s="49" t="str">
        <f>_xlfn.XLOOKUP(B253,'F3D 2003'!$B$3:$B$60,'F3D 2003'!$A$3:$A$60,"-")</f>
        <v>-</v>
      </c>
      <c r="R253" s="49" t="str">
        <f>_xlfn.XLOOKUP(B253,'F3D 2001'!$B$3:$B$60,'F3D 2001'!$A$3:$A$60,"-")</f>
        <v>-</v>
      </c>
      <c r="S253" s="49" t="str">
        <f>_xlfn.XLOOKUP(B253,'F3D 1999'!$B$3:$B$60,'F3D 1999'!$A$3:$A$60,"-")</f>
        <v>-</v>
      </c>
      <c r="T253" s="49" t="str">
        <f>_xlfn.XLOOKUP(B253,'F3D 1997'!$B$3:$B$56,'F3D 1997'!$A$3:$A$56,"-")</f>
        <v>-</v>
      </c>
      <c r="U253" s="49">
        <f>_xlfn.XLOOKUP(B253,'F3D 1995'!$B$3:$B$60,'F3D 1995'!$A$3:$A$60,"-")</f>
        <v>36</v>
      </c>
      <c r="V253" s="49" t="str">
        <f>_xlfn.XLOOKUP(B253,'F3D 1993'!$B$3:$B$60,'F3D 1993'!$A$3:$A$60,"-")</f>
        <v>-</v>
      </c>
      <c r="W253" s="49" t="str">
        <f>_xlfn.XLOOKUP(B253,'F3D 1991'!$B$3:$B$60,'F3D 1991'!$A$3:$A$60,"-")</f>
        <v>-</v>
      </c>
      <c r="X253" s="49" t="str">
        <f>_xlfn.XLOOKUP(B253,'F3D 1989'!$B$3:$B$60,'F3D 1989'!$A$3:$A$60,"-")</f>
        <v>-</v>
      </c>
      <c r="Y253" s="49" t="str">
        <f>_xlfn.XLOOKUP(B253,'F3D 1987'!$B$3:$B$60,'F3D 1987'!$A$3:$A$60,"-")</f>
        <v>-</v>
      </c>
      <c r="Z253" s="50" t="str">
        <f>_xlfn.XLOOKUP(B253,'F3D 1985'!$B$3:$B$60,'F3D 1985'!$A$3:$A$60,"-")</f>
        <v>-</v>
      </c>
    </row>
    <row r="254" spans="1:26" x14ac:dyDescent="0.3">
      <c r="A254" s="40">
        <f>A253+1</f>
        <v>252</v>
      </c>
      <c r="B254" s="41" t="s">
        <v>262</v>
      </c>
      <c r="C254" s="42" t="s">
        <v>38</v>
      </c>
      <c r="D254" s="85">
        <f>MIN(_xlfn.XLOOKUP(B254,'F3D 2025'!B:B,'F3D 2025'!E:E,200),_xlfn.XLOOKUP(B254,'F3D 2023'!B:B,'F3D 2023'!E:E,200),_xlfn.XLOOKUP(B254,'F3D 2022'!B:B,'F3D 2022'!E:E,200),_xlfn.XLOOKUP(B254,'F3D 2019'!B:B,'F3D 2019'!E:E,200),_xlfn.XLOOKUP(B254,'F3D 2017'!B:B,'F3D 2017'!E:E,200),_xlfn.XLOOKUP(B254,'F3D 2015'!B:B,'F3D 2015'!E:E,200),_xlfn.XLOOKUP(B254,'F3D 2013'!B:B,'F3D 2013'!E:E,200),_xlfn.XLOOKUP(B254,'F3D 2011'!B:B,'F3D 2011'!E:E,200),_xlfn.XLOOKUP(B254,'F3D 2009'!B:B,'F3D 2009'!E:E,200),_xlfn.XLOOKUP(B254,'F3D 2007'!B:B,'F3D 2007'!E:E,200),_xlfn.XLOOKUP(B254,'F3D 2005'!B:B,'F3D 2005'!E:E,200),_xlfn.XLOOKUP(B254,'F3D 2003'!B:B,'F3D 2003'!E:E,200),_xlfn.XLOOKUP(B254,'F3D 2001'!B:B,'F3D 2001'!E:E,200),_xlfn.XLOOKUP(B254,'F3D 1999'!B:B,'F3D 1999'!E:E,200),_xlfn.XLOOKUP(B254,'F3D 1997'!B:B,'F3D 1997'!E:E,200),_xlfn.XLOOKUP(B254,'F3D 1995'!B:B,'F3D 1995'!E:E,200),_xlfn.XLOOKUP(B254,'F3D 1993'!B:B,'F3D 1993'!E:E,200),_xlfn.XLOOKUP(B254,'F3D 1991'!B:B,'F3D 1991'!E:E,200),_xlfn.XLOOKUP(B254,'F3D 1989'!B:B,'F3D 1989'!E:E,200),_xlfn.XLOOKUP(B254,'F3D 1987'!B:B,'F3D 1987'!E:E,200),_xlfn.XLOOKUP(B254,'F3D 1985'!B:B,'F3D 1985'!E:E,200))</f>
        <v>84.5</v>
      </c>
      <c r="E254" s="82">
        <f>_xlfn.XLOOKUP(F254,AB:AB,AC:AC,0)+_xlfn.XLOOKUP(G254,AB:AB,AC:AC,0)+_xlfn.XLOOKUP(H254,AB:AB,AC:AC,0)+_xlfn.XLOOKUP(I254,AB:AB,AC:AC,0)+_xlfn.XLOOKUP(J254,AB:AB,AC:AC,0)+_xlfn.XLOOKUP(K254,AB:AB,AC:AC,0)+_xlfn.XLOOKUP(L254,AB:AB,AC:AC,0)+_xlfn.XLOOKUP(M254,AB:AB,AC:AC,0)+_xlfn.XLOOKUP(N254,AB:AB,AC:AC,0)+_xlfn.XLOOKUP(O254,AB:AB,AC:AC,0)+_xlfn.XLOOKUP(P254,AB:AB,AC:AC,0)+_xlfn.XLOOKUP(Q254,AB:AB,AC:AC,0)+_xlfn.XLOOKUP(R254,AB:AB,AC:AC,0)+_xlfn.XLOOKUP(S254,AB:AB,AC:AC,0)+_xlfn.XLOOKUP(T254,AB:AB,AC:AC,0)+_xlfn.XLOOKUP(U254,AB:AB,AC:AC,0)+_xlfn.XLOOKUP(V254,AB:AB,AC:AC,0)+_xlfn.XLOOKUP(W254,AB:AB,AC:AC,0)+_xlfn.XLOOKUP(X254,AB:AB,AC:AC,0)+_xlfn.XLOOKUP(Y254,AB:AB,AC:AC,0)+_xlfn.XLOOKUP(Z254,AB:AB,AC:AC,0)</f>
        <v>1.5782567569763293</v>
      </c>
      <c r="F254" s="46" t="str">
        <f>_xlfn.XLOOKUP(B254,'F3D 2025'!$B$3:$B$60,'F3D 2025'!$A$3:$A$60,"-")</f>
        <v>-</v>
      </c>
      <c r="G254" s="49" t="str">
        <f>_xlfn.XLOOKUP(B254,'F3D 2023'!$B$3:$B$60,'F3D 2023'!$A$3:$A$60,"-")</f>
        <v>-</v>
      </c>
      <c r="H254" s="49" t="str">
        <f>_xlfn.XLOOKUP(B254,'F3D 2022'!$B$3:$B$60,'F3D 2022'!$A$3:$A$60,"-")</f>
        <v>-</v>
      </c>
      <c r="I254" s="49" t="str">
        <f>_xlfn.XLOOKUP(B254,'F3D 2019'!$B$3:$B$60,'F3D 2019'!$A$3:$A$60,"-")</f>
        <v>-</v>
      </c>
      <c r="J254" s="49" t="str">
        <f>_xlfn.XLOOKUP(B254,'F3D 2017'!$B$3:$B$60,'F3D 2017'!$A$3:$A$60,"-")</f>
        <v>-</v>
      </c>
      <c r="K254" s="49" t="str">
        <f>_xlfn.XLOOKUP(B254,'F3D 2015'!$B$3:$B$60,'F3D 2015'!$A$3:$A$60,"-")</f>
        <v>-</v>
      </c>
      <c r="L254" s="49" t="str">
        <f>_xlfn.XLOOKUP(B254,'F3D 2013'!$B$3:$B$60,'F3D 2013'!$A$3:$A$60,"-")</f>
        <v>-</v>
      </c>
      <c r="M254" s="49" t="str">
        <f>_xlfn.XLOOKUP(B254,'F3D 2011'!$B$3:$B$60,'F3D 2011'!$A$3:$A$60,"-")</f>
        <v>-</v>
      </c>
      <c r="N254" s="49" t="str">
        <f>_xlfn.XLOOKUP(B254,'F3D 2009'!$B$3:$B$60,'F3D 2009'!$A$3:$A$60,"-")</f>
        <v>-</v>
      </c>
      <c r="O254" s="49" t="str">
        <f>_xlfn.XLOOKUP(B254,'F3D 2007'!$B$3:$B$60,'F3D 2007'!$A$3:$A$60,"-")</f>
        <v>-</v>
      </c>
      <c r="P254" s="49" t="str">
        <f>_xlfn.XLOOKUP(B254,'F3D 2005'!$B$3:$B$60,'F3D 2005'!$A$3:$A$60,"-")</f>
        <v>-</v>
      </c>
      <c r="Q254" s="49" t="str">
        <f>_xlfn.XLOOKUP(B254,'F3D 2003'!$B$3:$B$60,'F3D 2003'!$A$3:$A$60,"-")</f>
        <v>-</v>
      </c>
      <c r="R254" s="49" t="str">
        <f>_xlfn.XLOOKUP(B254,'F3D 2001'!$B$3:$B$60,'F3D 2001'!$A$3:$A$60,"-")</f>
        <v>-</v>
      </c>
      <c r="S254" s="49" t="str">
        <f>_xlfn.XLOOKUP(B254,'F3D 1999'!$B$3:$B$60,'F3D 1999'!$A$3:$A$60,"-")</f>
        <v>-</v>
      </c>
      <c r="T254" s="49" t="str">
        <f>_xlfn.XLOOKUP(B254,'F3D 1997'!$B$3:$B$56,'F3D 1997'!$A$3:$A$56,"-")</f>
        <v>-</v>
      </c>
      <c r="U254" s="49" t="str">
        <f>_xlfn.XLOOKUP(B254,'F3D 1995'!$B$3:$B$60,'F3D 1995'!$A$3:$A$60,"-")</f>
        <v>-</v>
      </c>
      <c r="V254" s="49">
        <f>_xlfn.XLOOKUP(B254,'F3D 1993'!$B$3:$B$60,'F3D 1993'!$A$3:$A$60,"-")</f>
        <v>37</v>
      </c>
      <c r="W254" s="49" t="str">
        <f>_xlfn.XLOOKUP(B254,'F3D 1991'!$B$3:$B$60,'F3D 1991'!$A$3:$A$60,"-")</f>
        <v>-</v>
      </c>
      <c r="X254" s="49" t="str">
        <f>_xlfn.XLOOKUP(B254,'F3D 1989'!$B$3:$B$60,'F3D 1989'!$A$3:$A$60,"-")</f>
        <v>-</v>
      </c>
      <c r="Y254" s="49" t="str">
        <f>_xlfn.XLOOKUP(B254,'F3D 1987'!$B$3:$B$60,'F3D 1987'!$A$3:$A$60,"-")</f>
        <v>-</v>
      </c>
      <c r="Z254" s="50" t="str">
        <f>_xlfn.XLOOKUP(B254,'F3D 1985'!$B$3:$B$60,'F3D 1985'!$A$3:$A$60,"-")</f>
        <v>-</v>
      </c>
    </row>
    <row r="255" spans="1:26" x14ac:dyDescent="0.3">
      <c r="A255" s="40">
        <f>A254+1</f>
        <v>253</v>
      </c>
      <c r="B255" s="41" t="s">
        <v>318</v>
      </c>
      <c r="C255" s="42" t="s">
        <v>221</v>
      </c>
      <c r="D255" s="85">
        <f>MIN(_xlfn.XLOOKUP(B255,'F3D 2025'!B:B,'F3D 2025'!E:E,200),_xlfn.XLOOKUP(B255,'F3D 2023'!B:B,'F3D 2023'!E:E,200),_xlfn.XLOOKUP(B255,'F3D 2022'!B:B,'F3D 2022'!E:E,200),_xlfn.XLOOKUP(B255,'F3D 2019'!B:B,'F3D 2019'!E:E,200),_xlfn.XLOOKUP(B255,'F3D 2017'!B:B,'F3D 2017'!E:E,200),_xlfn.XLOOKUP(B255,'F3D 2015'!B:B,'F3D 2015'!E:E,200),_xlfn.XLOOKUP(B255,'F3D 2013'!B:B,'F3D 2013'!E:E,200),_xlfn.XLOOKUP(B255,'F3D 2011'!B:B,'F3D 2011'!E:E,200),_xlfn.XLOOKUP(B255,'F3D 2009'!B:B,'F3D 2009'!E:E,200),_xlfn.XLOOKUP(B255,'F3D 2007'!B:B,'F3D 2007'!E:E,200),_xlfn.XLOOKUP(B255,'F3D 2005'!B:B,'F3D 2005'!E:E,200),_xlfn.XLOOKUP(B255,'F3D 2003'!B:B,'F3D 2003'!E:E,200),_xlfn.XLOOKUP(B255,'F3D 2001'!B:B,'F3D 2001'!E:E,200),_xlfn.XLOOKUP(B255,'F3D 1999'!B:B,'F3D 1999'!E:E,200),_xlfn.XLOOKUP(B255,'F3D 1997'!B:B,'F3D 1997'!E:E,200),_xlfn.XLOOKUP(B255,'F3D 1995'!B:B,'F3D 1995'!E:E,200),_xlfn.XLOOKUP(B255,'F3D 1993'!B:B,'F3D 1993'!E:E,200),_xlfn.XLOOKUP(B255,'F3D 1991'!B:B,'F3D 1991'!E:E,200),_xlfn.XLOOKUP(B255,'F3D 1989'!B:B,'F3D 1989'!E:E,200),_xlfn.XLOOKUP(B255,'F3D 1987'!B:B,'F3D 1987'!E:E,200),_xlfn.XLOOKUP(B255,'F3D 1985'!B:B,'F3D 1985'!E:E,200))</f>
        <v>91.39</v>
      </c>
      <c r="E255" s="82">
        <f>_xlfn.XLOOKUP(F255,AB:AB,AC:AC,0)+_xlfn.XLOOKUP(G255,AB:AB,AC:AC,0)+_xlfn.XLOOKUP(H255,AB:AB,AC:AC,0)+_xlfn.XLOOKUP(I255,AB:AB,AC:AC,0)+_xlfn.XLOOKUP(J255,AB:AB,AC:AC,0)+_xlfn.XLOOKUP(K255,AB:AB,AC:AC,0)+_xlfn.XLOOKUP(L255,AB:AB,AC:AC,0)+_xlfn.XLOOKUP(M255,AB:AB,AC:AC,0)+_xlfn.XLOOKUP(N255,AB:AB,AC:AC,0)+_xlfn.XLOOKUP(O255,AB:AB,AC:AC,0)+_xlfn.XLOOKUP(P255,AB:AB,AC:AC,0)+_xlfn.XLOOKUP(Q255,AB:AB,AC:AC,0)+_xlfn.XLOOKUP(R255,AB:AB,AC:AC,0)+_xlfn.XLOOKUP(S255,AB:AB,AC:AC,0)+_xlfn.XLOOKUP(T255,AB:AB,AC:AC,0)+_xlfn.XLOOKUP(U255,AB:AB,AC:AC,0)+_xlfn.XLOOKUP(V255,AB:AB,AC:AC,0)+_xlfn.XLOOKUP(W255,AB:AB,AC:AC,0)+_xlfn.XLOOKUP(X255,AB:AB,AC:AC,0)+_xlfn.XLOOKUP(Y255,AB:AB,AC:AC,0)+_xlfn.XLOOKUP(Z255,AB:AB,AC:AC,0)</f>
        <v>1.5782567569763293</v>
      </c>
      <c r="F255" s="46" t="str">
        <f>_xlfn.XLOOKUP(B255,'F3D 2025'!$B$3:$B$60,'F3D 2025'!$A$3:$A$60,"-")</f>
        <v>-</v>
      </c>
      <c r="G255" s="49" t="str">
        <f>_xlfn.XLOOKUP(B255,'F3D 2023'!$B$3:$B$60,'F3D 2023'!$A$3:$A$60,"-")</f>
        <v>-</v>
      </c>
      <c r="H255" s="49" t="str">
        <f>_xlfn.XLOOKUP(B255,'F3D 2022'!$B$3:$B$60,'F3D 2022'!$A$3:$A$60,"-")</f>
        <v>-</v>
      </c>
      <c r="I255" s="49" t="str">
        <f>_xlfn.XLOOKUP(B255,'F3D 2019'!$B$3:$B$60,'F3D 2019'!$A$3:$A$60,"-")</f>
        <v>-</v>
      </c>
      <c r="J255" s="49" t="str">
        <f>_xlfn.XLOOKUP(B255,'F3D 2017'!$B$3:$B$60,'F3D 2017'!$A$3:$A$60,"-")</f>
        <v>-</v>
      </c>
      <c r="K255" s="49" t="str">
        <f>_xlfn.XLOOKUP(B255,'F3D 2015'!$B$3:$B$60,'F3D 2015'!$A$3:$A$60,"-")</f>
        <v>-</v>
      </c>
      <c r="L255" s="49" t="str">
        <f>_xlfn.XLOOKUP(B255,'F3D 2013'!$B$3:$B$60,'F3D 2013'!$A$3:$A$60,"-")</f>
        <v>-</v>
      </c>
      <c r="M255" s="49" t="str">
        <f>_xlfn.XLOOKUP(B255,'F3D 2011'!$B$3:$B$60,'F3D 2011'!$A$3:$A$60,"-")</f>
        <v>-</v>
      </c>
      <c r="N255" s="49" t="str">
        <f>_xlfn.XLOOKUP(B255,'F3D 2009'!$B$3:$B$60,'F3D 2009'!$A$3:$A$60,"-")</f>
        <v>-</v>
      </c>
      <c r="O255" s="49" t="str">
        <f>_xlfn.XLOOKUP(B255,'F3D 2007'!$B$3:$B$60,'F3D 2007'!$A$3:$A$60,"-")</f>
        <v>-</v>
      </c>
      <c r="P255" s="49" t="str">
        <f>_xlfn.XLOOKUP(B255,'F3D 2005'!$B$3:$B$60,'F3D 2005'!$A$3:$A$60,"-")</f>
        <v>-</v>
      </c>
      <c r="Q255" s="49" t="str">
        <f>_xlfn.XLOOKUP(B255,'F3D 2003'!$B$3:$B$60,'F3D 2003'!$A$3:$A$60,"-")</f>
        <v>-</v>
      </c>
      <c r="R255" s="49" t="str">
        <f>_xlfn.XLOOKUP(B255,'F3D 2001'!$B$3:$B$60,'F3D 2001'!$A$3:$A$60,"-")</f>
        <v>-</v>
      </c>
      <c r="S255" s="49" t="str">
        <f>_xlfn.XLOOKUP(B255,'F3D 1999'!$B$3:$B$60,'F3D 1999'!$A$3:$A$60,"-")</f>
        <v>-</v>
      </c>
      <c r="T255" s="49">
        <f>_xlfn.XLOOKUP(B255,'F3D 1997'!$B$3:$B$56,'F3D 1997'!$A$3:$A$56,"-")</f>
        <v>37</v>
      </c>
      <c r="U255" s="49" t="str">
        <f>_xlfn.XLOOKUP(B255,'F3D 1995'!$B$3:$B$60,'F3D 1995'!$A$3:$A$60,"-")</f>
        <v>-</v>
      </c>
      <c r="V255" s="49" t="str">
        <f>_xlfn.XLOOKUP(B255,'F3D 1993'!$B$3:$B$60,'F3D 1993'!$A$3:$A$60,"-")</f>
        <v>-</v>
      </c>
      <c r="W255" s="49" t="str">
        <f>_xlfn.XLOOKUP(B255,'F3D 1991'!$B$3:$B$60,'F3D 1991'!$A$3:$A$60,"-")</f>
        <v>-</v>
      </c>
      <c r="X255" s="49" t="str">
        <f>_xlfn.XLOOKUP(B255,'F3D 1989'!$B$3:$B$60,'F3D 1989'!$A$3:$A$60,"-")</f>
        <v>-</v>
      </c>
      <c r="Y255" s="49" t="str">
        <f>_xlfn.XLOOKUP(B255,'F3D 1987'!$B$3:$B$60,'F3D 1987'!$A$3:$A$60,"-")</f>
        <v>-</v>
      </c>
      <c r="Z255" s="50" t="str">
        <f>_xlfn.XLOOKUP(B255,'F3D 1985'!$B$3:$B$60,'F3D 1985'!$A$3:$A$60,"-")</f>
        <v>-</v>
      </c>
    </row>
    <row r="256" spans="1:26" x14ac:dyDescent="0.3">
      <c r="A256" s="40">
        <f>A255+1</f>
        <v>254</v>
      </c>
      <c r="B256" s="41" t="s">
        <v>216</v>
      </c>
      <c r="C256" s="42" t="s">
        <v>10</v>
      </c>
      <c r="D256" s="85">
        <f>MIN(_xlfn.XLOOKUP(B256,'F3D 2025'!B:B,'F3D 2025'!E:E,200),_xlfn.XLOOKUP(B256,'F3D 2023'!B:B,'F3D 2023'!E:E,200),_xlfn.XLOOKUP(B256,'F3D 2022'!B:B,'F3D 2022'!E:E,200),_xlfn.XLOOKUP(B256,'F3D 2019'!B:B,'F3D 2019'!E:E,200),_xlfn.XLOOKUP(B256,'F3D 2017'!B:B,'F3D 2017'!E:E,200),_xlfn.XLOOKUP(B256,'F3D 2015'!B:B,'F3D 2015'!E:E,200),_xlfn.XLOOKUP(B256,'F3D 2013'!B:B,'F3D 2013'!E:E,200),_xlfn.XLOOKUP(B256,'F3D 2011'!B:B,'F3D 2011'!E:E,200),_xlfn.XLOOKUP(B256,'F3D 2009'!B:B,'F3D 2009'!E:E,200),_xlfn.XLOOKUP(B256,'F3D 2007'!B:B,'F3D 2007'!E:E,200),_xlfn.XLOOKUP(B256,'F3D 2005'!B:B,'F3D 2005'!E:E,200),_xlfn.XLOOKUP(B256,'F3D 2003'!B:B,'F3D 2003'!E:E,200),_xlfn.XLOOKUP(B256,'F3D 2001'!B:B,'F3D 2001'!E:E,200),_xlfn.XLOOKUP(B256,'F3D 1999'!B:B,'F3D 1999'!E:E,200),_xlfn.XLOOKUP(B256,'F3D 1997'!B:B,'F3D 1997'!E:E,200),_xlfn.XLOOKUP(B256,'F3D 1995'!B:B,'F3D 1995'!E:E,200),_xlfn.XLOOKUP(B256,'F3D 1993'!B:B,'F3D 1993'!E:E,200),_xlfn.XLOOKUP(B256,'F3D 1991'!B:B,'F3D 1991'!E:E,200),_xlfn.XLOOKUP(B256,'F3D 1989'!B:B,'F3D 1989'!E:E,200),_xlfn.XLOOKUP(B256,'F3D 1987'!B:B,'F3D 1987'!E:E,200),_xlfn.XLOOKUP(B256,'F3D 1985'!B:B,'F3D 1985'!E:E,200))</f>
        <v>71.290000000000006</v>
      </c>
      <c r="E256" s="82">
        <f>_xlfn.XLOOKUP(F256,AB:AB,AC:AC,0)+_xlfn.XLOOKUP(G256,AB:AB,AC:AC,0)+_xlfn.XLOOKUP(H256,AB:AB,AC:AC,0)+_xlfn.XLOOKUP(I256,AB:AB,AC:AC,0)+_xlfn.XLOOKUP(J256,AB:AB,AC:AC,0)+_xlfn.XLOOKUP(K256,AB:AB,AC:AC,0)+_xlfn.XLOOKUP(L256,AB:AB,AC:AC,0)+_xlfn.XLOOKUP(M256,AB:AB,AC:AC,0)+_xlfn.XLOOKUP(N256,AB:AB,AC:AC,0)+_xlfn.XLOOKUP(O256,AB:AB,AC:AC,0)+_xlfn.XLOOKUP(P256,AB:AB,AC:AC,0)+_xlfn.XLOOKUP(Q256,AB:AB,AC:AC,0)+_xlfn.XLOOKUP(R256,AB:AB,AC:AC,0)+_xlfn.XLOOKUP(S256,AB:AB,AC:AC,0)+_xlfn.XLOOKUP(T256,AB:AB,AC:AC,0)+_xlfn.XLOOKUP(U256,AB:AB,AC:AC,0)+_xlfn.XLOOKUP(V256,AB:AB,AC:AC,0)+_xlfn.XLOOKUP(W256,AB:AB,AC:AC,0)+_xlfn.XLOOKUP(X256,AB:AB,AC:AC,0)+_xlfn.XLOOKUP(Y256,AB:AB,AC:AC,0)+_xlfn.XLOOKUP(Z256,AB:AB,AC:AC,0)</f>
        <v>1.5782567569763293</v>
      </c>
      <c r="F256" s="46" t="str">
        <f>_xlfn.XLOOKUP(B256,'F3D 2025'!$B$3:$B$60,'F3D 2025'!$A$3:$A$60,"-")</f>
        <v>-</v>
      </c>
      <c r="G256" s="49" t="str">
        <f>_xlfn.XLOOKUP(B256,'F3D 2023'!$B$3:$B$60,'F3D 2023'!$A$3:$A$60,"-")</f>
        <v>-</v>
      </c>
      <c r="H256" s="49" t="str">
        <f>_xlfn.XLOOKUP(B256,'F3D 2022'!$B$3:$B$60,'F3D 2022'!$A$3:$A$60,"-")</f>
        <v>-</v>
      </c>
      <c r="I256" s="49" t="str">
        <f>_xlfn.XLOOKUP(B256,'F3D 2019'!$B$3:$B$60,'F3D 2019'!$A$3:$A$60,"-")</f>
        <v>-</v>
      </c>
      <c r="J256" s="49" t="str">
        <f>_xlfn.XLOOKUP(B256,'F3D 2017'!$B$3:$B$60,'F3D 2017'!$A$3:$A$60,"-")</f>
        <v>-</v>
      </c>
      <c r="K256" s="49" t="str">
        <f>_xlfn.XLOOKUP(B256,'F3D 2015'!$B$3:$B$60,'F3D 2015'!$A$3:$A$60,"-")</f>
        <v>-</v>
      </c>
      <c r="L256" s="49" t="str">
        <f>_xlfn.XLOOKUP(B256,'F3D 2013'!$B$3:$B$60,'F3D 2013'!$A$3:$A$60,"-")</f>
        <v>-</v>
      </c>
      <c r="M256" s="49" t="str">
        <f>_xlfn.XLOOKUP(B256,'F3D 2011'!$B$3:$B$60,'F3D 2011'!$A$3:$A$60,"-")</f>
        <v>-</v>
      </c>
      <c r="N256" s="49" t="str">
        <f>_xlfn.XLOOKUP(B256,'F3D 2009'!$B$3:$B$60,'F3D 2009'!$A$3:$A$60,"-")</f>
        <v>-</v>
      </c>
      <c r="O256" s="49">
        <f>_xlfn.XLOOKUP(B256,'F3D 2007'!$B$3:$B$60,'F3D 2007'!$A$3:$A$60,"-")</f>
        <v>37</v>
      </c>
      <c r="P256" s="49" t="str">
        <f>_xlfn.XLOOKUP(B256,'F3D 2005'!$B$3:$B$60,'F3D 2005'!$A$3:$A$60,"-")</f>
        <v>-</v>
      </c>
      <c r="Q256" s="49" t="str">
        <f>_xlfn.XLOOKUP(B256,'F3D 2003'!$B$3:$B$60,'F3D 2003'!$A$3:$A$60,"-")</f>
        <v>-</v>
      </c>
      <c r="R256" s="49" t="str">
        <f>_xlfn.XLOOKUP(B256,'F3D 2001'!$B$3:$B$60,'F3D 2001'!$A$3:$A$60,"-")</f>
        <v>-</v>
      </c>
      <c r="S256" s="49" t="str">
        <f>_xlfn.XLOOKUP(B256,'F3D 1999'!$B$3:$B$60,'F3D 1999'!$A$3:$A$60,"-")</f>
        <v>-</v>
      </c>
      <c r="T256" s="49" t="str">
        <f>_xlfn.XLOOKUP(B256,'F3D 1997'!$B$3:$B$56,'F3D 1997'!$A$3:$A$56,"-")</f>
        <v>-</v>
      </c>
      <c r="U256" s="49" t="str">
        <f>_xlfn.XLOOKUP(B256,'F3D 1995'!$B$3:$B$60,'F3D 1995'!$A$3:$A$60,"-")</f>
        <v>-</v>
      </c>
      <c r="V256" s="49" t="str">
        <f>_xlfn.XLOOKUP(B256,'F3D 1993'!$B$3:$B$60,'F3D 1993'!$A$3:$A$60,"-")</f>
        <v>-</v>
      </c>
      <c r="W256" s="49" t="str">
        <f>_xlfn.XLOOKUP(B256,'F3D 1991'!$B$3:$B$60,'F3D 1991'!$A$3:$A$60,"-")</f>
        <v>-</v>
      </c>
      <c r="X256" s="49" t="str">
        <f>_xlfn.XLOOKUP(B256,'F3D 1989'!$B$3:$B$60,'F3D 1989'!$A$3:$A$60,"-")</f>
        <v>-</v>
      </c>
      <c r="Y256" s="49" t="str">
        <f>_xlfn.XLOOKUP(B256,'F3D 1987'!$B$3:$B$60,'F3D 1987'!$A$3:$A$60,"-")</f>
        <v>-</v>
      </c>
      <c r="Z256" s="50" t="str">
        <f>_xlfn.XLOOKUP(B256,'F3D 1985'!$B$3:$B$60,'F3D 1985'!$A$3:$A$60,"-")</f>
        <v>-</v>
      </c>
    </row>
    <row r="257" spans="1:26" x14ac:dyDescent="0.3">
      <c r="A257" s="40">
        <f>A256+1</f>
        <v>255</v>
      </c>
      <c r="B257" s="41" t="s">
        <v>180</v>
      </c>
      <c r="C257" s="42" t="s">
        <v>8</v>
      </c>
      <c r="D257" s="85">
        <f>MIN(_xlfn.XLOOKUP(B257,'F3D 2025'!B:B,'F3D 2025'!E:E,200),_xlfn.XLOOKUP(B257,'F3D 2023'!B:B,'F3D 2023'!E:E,200),_xlfn.XLOOKUP(B257,'F3D 2022'!B:B,'F3D 2022'!E:E,200),_xlfn.XLOOKUP(B257,'F3D 2019'!B:B,'F3D 2019'!E:E,200),_xlfn.XLOOKUP(B257,'F3D 2017'!B:B,'F3D 2017'!E:E,200),_xlfn.XLOOKUP(B257,'F3D 2015'!B:B,'F3D 2015'!E:E,200),_xlfn.XLOOKUP(B257,'F3D 2013'!B:B,'F3D 2013'!E:E,200),_xlfn.XLOOKUP(B257,'F3D 2011'!B:B,'F3D 2011'!E:E,200),_xlfn.XLOOKUP(B257,'F3D 2009'!B:B,'F3D 2009'!E:E,200),_xlfn.XLOOKUP(B257,'F3D 2007'!B:B,'F3D 2007'!E:E,200),_xlfn.XLOOKUP(B257,'F3D 2005'!B:B,'F3D 2005'!E:E,200),_xlfn.XLOOKUP(B257,'F3D 2003'!B:B,'F3D 2003'!E:E,200),_xlfn.XLOOKUP(B257,'F3D 2001'!B:B,'F3D 2001'!E:E,200),_xlfn.XLOOKUP(B257,'F3D 1999'!B:B,'F3D 1999'!E:E,200),_xlfn.XLOOKUP(B257,'F3D 1997'!B:B,'F3D 1997'!E:E,200),_xlfn.XLOOKUP(B257,'F3D 1995'!B:B,'F3D 1995'!E:E,200),_xlfn.XLOOKUP(B257,'F3D 1993'!B:B,'F3D 1993'!E:E,200),_xlfn.XLOOKUP(B257,'F3D 1991'!B:B,'F3D 1991'!E:E,200),_xlfn.XLOOKUP(B257,'F3D 1989'!B:B,'F3D 1989'!E:E,200),_xlfn.XLOOKUP(B257,'F3D 1987'!B:B,'F3D 1987'!E:E,200),_xlfn.XLOOKUP(B257,'F3D 1985'!B:B,'F3D 1985'!E:E,200))</f>
        <v>59.94</v>
      </c>
      <c r="E257" s="82">
        <f>_xlfn.XLOOKUP(F257,AB:AB,AC:AC,0)+_xlfn.XLOOKUP(G257,AB:AB,AC:AC,0)+_xlfn.XLOOKUP(H257,AB:AB,AC:AC,0)+_xlfn.XLOOKUP(I257,AB:AB,AC:AC,0)+_xlfn.XLOOKUP(J257,AB:AB,AC:AC,0)+_xlfn.XLOOKUP(K257,AB:AB,AC:AC,0)+_xlfn.XLOOKUP(L257,AB:AB,AC:AC,0)+_xlfn.XLOOKUP(M257,AB:AB,AC:AC,0)+_xlfn.XLOOKUP(N257,AB:AB,AC:AC,0)+_xlfn.XLOOKUP(O257,AB:AB,AC:AC,0)+_xlfn.XLOOKUP(P257,AB:AB,AC:AC,0)+_xlfn.XLOOKUP(Q257,AB:AB,AC:AC,0)+_xlfn.XLOOKUP(R257,AB:AB,AC:AC,0)+_xlfn.XLOOKUP(S257,AB:AB,AC:AC,0)+_xlfn.XLOOKUP(T257,AB:AB,AC:AC,0)+_xlfn.XLOOKUP(U257,AB:AB,AC:AC,0)+_xlfn.XLOOKUP(V257,AB:AB,AC:AC,0)+_xlfn.XLOOKUP(W257,AB:AB,AC:AC,0)+_xlfn.XLOOKUP(X257,AB:AB,AC:AC,0)+_xlfn.XLOOKUP(Y257,AB:AB,AC:AC,0)+_xlfn.XLOOKUP(Z257,AB:AB,AC:AC,0)</f>
        <v>1.5012780030039918</v>
      </c>
      <c r="F257" s="46" t="str">
        <f>_xlfn.XLOOKUP(B257,'F3D 2025'!$B$3:$B$60,'F3D 2025'!$A$3:$A$60,"-")</f>
        <v>-</v>
      </c>
      <c r="G257" s="49" t="str">
        <f>_xlfn.XLOOKUP(B257,'F3D 2023'!$B$3:$B$60,'F3D 2023'!$A$3:$A$60,"-")</f>
        <v>-</v>
      </c>
      <c r="H257" s="49" t="str">
        <f>_xlfn.XLOOKUP(B257,'F3D 2022'!$B$3:$B$60,'F3D 2022'!$A$3:$A$60,"-")</f>
        <v>-</v>
      </c>
      <c r="I257" s="49" t="str">
        <f>_xlfn.XLOOKUP(B257,'F3D 2019'!$B$3:$B$60,'F3D 2019'!$A$3:$A$60,"-")</f>
        <v>-</v>
      </c>
      <c r="J257" s="49" t="str">
        <f>_xlfn.XLOOKUP(B257,'F3D 2017'!$B$3:$B$60,'F3D 2017'!$A$3:$A$60,"-")</f>
        <v>-</v>
      </c>
      <c r="K257" s="49">
        <f>_xlfn.XLOOKUP(B257,'F3D 2015'!$B$3:$B$60,'F3D 2015'!$A$3:$A$60,"-")</f>
        <v>38</v>
      </c>
      <c r="L257" s="49" t="str">
        <f>_xlfn.XLOOKUP(B257,'F3D 2013'!$B$3:$B$60,'F3D 2013'!$A$3:$A$60,"-")</f>
        <v>-</v>
      </c>
      <c r="M257" s="49" t="str">
        <f>_xlfn.XLOOKUP(B257,'F3D 2011'!$B$3:$B$60,'F3D 2011'!$A$3:$A$60,"-")</f>
        <v>-</v>
      </c>
      <c r="N257" s="49" t="str">
        <f>_xlfn.XLOOKUP(B257,'F3D 2009'!$B$3:$B$60,'F3D 2009'!$A$3:$A$60,"-")</f>
        <v>-</v>
      </c>
      <c r="O257" s="49" t="str">
        <f>_xlfn.XLOOKUP(B257,'F3D 2007'!$B$3:$B$60,'F3D 2007'!$A$3:$A$60,"-")</f>
        <v>-</v>
      </c>
      <c r="P257" s="49" t="str">
        <f>_xlfn.XLOOKUP(B257,'F3D 2005'!$B$3:$B$60,'F3D 2005'!$A$3:$A$60,"-")</f>
        <v>-</v>
      </c>
      <c r="Q257" s="49" t="str">
        <f>_xlfn.XLOOKUP(B257,'F3D 2003'!$B$3:$B$60,'F3D 2003'!$A$3:$A$60,"-")</f>
        <v>-</v>
      </c>
      <c r="R257" s="49" t="str">
        <f>_xlfn.XLOOKUP(B257,'F3D 2001'!$B$3:$B$60,'F3D 2001'!$A$3:$A$60,"-")</f>
        <v>-</v>
      </c>
      <c r="S257" s="49" t="str">
        <f>_xlfn.XLOOKUP(B257,'F3D 1999'!$B$3:$B$60,'F3D 1999'!$A$3:$A$60,"-")</f>
        <v>-</v>
      </c>
      <c r="T257" s="49" t="str">
        <f>_xlfn.XLOOKUP(B257,'F3D 1997'!$B$3:$B$56,'F3D 1997'!$A$3:$A$56,"-")</f>
        <v>-</v>
      </c>
      <c r="U257" s="49" t="str">
        <f>_xlfn.XLOOKUP(B257,'F3D 1995'!$B$3:$B$60,'F3D 1995'!$A$3:$A$60,"-")</f>
        <v>-</v>
      </c>
      <c r="V257" s="49" t="str">
        <f>_xlfn.XLOOKUP(B257,'F3D 1993'!$B$3:$B$60,'F3D 1993'!$A$3:$A$60,"-")</f>
        <v>-</v>
      </c>
      <c r="W257" s="49" t="str">
        <f>_xlfn.XLOOKUP(B257,'F3D 1991'!$B$3:$B$60,'F3D 1991'!$A$3:$A$60,"-")</f>
        <v>-</v>
      </c>
      <c r="X257" s="49" t="str">
        <f>_xlfn.XLOOKUP(B257,'F3D 1989'!$B$3:$B$60,'F3D 1989'!$A$3:$A$60,"-")</f>
        <v>-</v>
      </c>
      <c r="Y257" s="49" t="str">
        <f>_xlfn.XLOOKUP(B257,'F3D 1987'!$B$3:$B$60,'F3D 1987'!$A$3:$A$60,"-")</f>
        <v>-</v>
      </c>
      <c r="Z257" s="50" t="str">
        <f>_xlfn.XLOOKUP(B257,'F3D 1985'!$B$3:$B$60,'F3D 1985'!$A$3:$A$60,"-")</f>
        <v>-</v>
      </c>
    </row>
    <row r="258" spans="1:26" x14ac:dyDescent="0.3">
      <c r="A258" s="40">
        <f>A257+1</f>
        <v>256</v>
      </c>
      <c r="B258" s="41" t="s">
        <v>263</v>
      </c>
      <c r="C258" s="42" t="s">
        <v>38</v>
      </c>
      <c r="D258" s="85">
        <f>MIN(_xlfn.XLOOKUP(B258,'F3D 2025'!B:B,'F3D 2025'!E:E,200),_xlfn.XLOOKUP(B258,'F3D 2023'!B:B,'F3D 2023'!E:E,200),_xlfn.XLOOKUP(B258,'F3D 2022'!B:B,'F3D 2022'!E:E,200),_xlfn.XLOOKUP(B258,'F3D 2019'!B:B,'F3D 2019'!E:E,200),_xlfn.XLOOKUP(B258,'F3D 2017'!B:B,'F3D 2017'!E:E,200),_xlfn.XLOOKUP(B258,'F3D 2015'!B:B,'F3D 2015'!E:E,200),_xlfn.XLOOKUP(B258,'F3D 2013'!B:B,'F3D 2013'!E:E,200),_xlfn.XLOOKUP(B258,'F3D 2011'!B:B,'F3D 2011'!E:E,200),_xlfn.XLOOKUP(B258,'F3D 2009'!B:B,'F3D 2009'!E:E,200),_xlfn.XLOOKUP(B258,'F3D 2007'!B:B,'F3D 2007'!E:E,200),_xlfn.XLOOKUP(B258,'F3D 2005'!B:B,'F3D 2005'!E:E,200),_xlfn.XLOOKUP(B258,'F3D 2003'!B:B,'F3D 2003'!E:E,200),_xlfn.XLOOKUP(B258,'F3D 2001'!B:B,'F3D 2001'!E:E,200),_xlfn.XLOOKUP(B258,'F3D 1999'!B:B,'F3D 1999'!E:E,200),_xlfn.XLOOKUP(B258,'F3D 1997'!B:B,'F3D 1997'!E:E,200),_xlfn.XLOOKUP(B258,'F3D 1995'!B:B,'F3D 1995'!E:E,200),_xlfn.XLOOKUP(B258,'F3D 1993'!B:B,'F3D 1993'!E:E,200),_xlfn.XLOOKUP(B258,'F3D 1991'!B:B,'F3D 1991'!E:E,200),_xlfn.XLOOKUP(B258,'F3D 1989'!B:B,'F3D 1989'!E:E,200),_xlfn.XLOOKUP(B258,'F3D 1987'!B:B,'F3D 1987'!E:E,200),_xlfn.XLOOKUP(B258,'F3D 1985'!B:B,'F3D 1985'!E:E,200))</f>
        <v>80</v>
      </c>
      <c r="E258" s="82">
        <f>_xlfn.XLOOKUP(F258,AB:AB,AC:AC,0)+_xlfn.XLOOKUP(G258,AB:AB,AC:AC,0)+_xlfn.XLOOKUP(H258,AB:AB,AC:AC,0)+_xlfn.XLOOKUP(I258,AB:AB,AC:AC,0)+_xlfn.XLOOKUP(J258,AB:AB,AC:AC,0)+_xlfn.XLOOKUP(K258,AB:AB,AC:AC,0)+_xlfn.XLOOKUP(L258,AB:AB,AC:AC,0)+_xlfn.XLOOKUP(M258,AB:AB,AC:AC,0)+_xlfn.XLOOKUP(N258,AB:AB,AC:AC,0)+_xlfn.XLOOKUP(O258,AB:AB,AC:AC,0)+_xlfn.XLOOKUP(P258,AB:AB,AC:AC,0)+_xlfn.XLOOKUP(Q258,AB:AB,AC:AC,0)+_xlfn.XLOOKUP(R258,AB:AB,AC:AC,0)+_xlfn.XLOOKUP(S258,AB:AB,AC:AC,0)+_xlfn.XLOOKUP(T258,AB:AB,AC:AC,0)+_xlfn.XLOOKUP(U258,AB:AB,AC:AC,0)+_xlfn.XLOOKUP(V258,AB:AB,AC:AC,0)+_xlfn.XLOOKUP(W258,AB:AB,AC:AC,0)+_xlfn.XLOOKUP(X258,AB:AB,AC:AC,0)+_xlfn.XLOOKUP(Y258,AB:AB,AC:AC,0)+_xlfn.XLOOKUP(Z258,AB:AB,AC:AC,0)</f>
        <v>1.5012780030039918</v>
      </c>
      <c r="F258" s="46" t="str">
        <f>_xlfn.XLOOKUP(B258,'F3D 2025'!$B$3:$B$60,'F3D 2025'!$A$3:$A$60,"-")</f>
        <v>-</v>
      </c>
      <c r="G258" s="49" t="str">
        <f>_xlfn.XLOOKUP(B258,'F3D 2023'!$B$3:$B$60,'F3D 2023'!$A$3:$A$60,"-")</f>
        <v>-</v>
      </c>
      <c r="H258" s="49" t="str">
        <f>_xlfn.XLOOKUP(B258,'F3D 2022'!$B$3:$B$60,'F3D 2022'!$A$3:$A$60,"-")</f>
        <v>-</v>
      </c>
      <c r="I258" s="49" t="str">
        <f>_xlfn.XLOOKUP(B258,'F3D 2019'!$B$3:$B$60,'F3D 2019'!$A$3:$A$60,"-")</f>
        <v>-</v>
      </c>
      <c r="J258" s="49" t="str">
        <f>_xlfn.XLOOKUP(B258,'F3D 2017'!$B$3:$B$60,'F3D 2017'!$A$3:$A$60,"-")</f>
        <v>-</v>
      </c>
      <c r="K258" s="49" t="str">
        <f>_xlfn.XLOOKUP(B258,'F3D 2015'!$B$3:$B$60,'F3D 2015'!$A$3:$A$60,"-")</f>
        <v>-</v>
      </c>
      <c r="L258" s="49" t="str">
        <f>_xlfn.XLOOKUP(B258,'F3D 2013'!$B$3:$B$60,'F3D 2013'!$A$3:$A$60,"-")</f>
        <v>-</v>
      </c>
      <c r="M258" s="49" t="str">
        <f>_xlfn.XLOOKUP(B258,'F3D 2011'!$B$3:$B$60,'F3D 2011'!$A$3:$A$60,"-")</f>
        <v>-</v>
      </c>
      <c r="N258" s="49" t="str">
        <f>_xlfn.XLOOKUP(B258,'F3D 2009'!$B$3:$B$60,'F3D 2009'!$A$3:$A$60,"-")</f>
        <v>-</v>
      </c>
      <c r="O258" s="49" t="str">
        <f>_xlfn.XLOOKUP(B258,'F3D 2007'!$B$3:$B$60,'F3D 2007'!$A$3:$A$60,"-")</f>
        <v>-</v>
      </c>
      <c r="P258" s="49" t="str">
        <f>_xlfn.XLOOKUP(B258,'F3D 2005'!$B$3:$B$60,'F3D 2005'!$A$3:$A$60,"-")</f>
        <v>-</v>
      </c>
      <c r="Q258" s="49" t="str">
        <f>_xlfn.XLOOKUP(B258,'F3D 2003'!$B$3:$B$60,'F3D 2003'!$A$3:$A$60,"-")</f>
        <v>-</v>
      </c>
      <c r="R258" s="49" t="str">
        <f>_xlfn.XLOOKUP(B258,'F3D 2001'!$B$3:$B$60,'F3D 2001'!$A$3:$A$60,"-")</f>
        <v>-</v>
      </c>
      <c r="S258" s="49" t="str">
        <f>_xlfn.XLOOKUP(B258,'F3D 1999'!$B$3:$B$60,'F3D 1999'!$A$3:$A$60,"-")</f>
        <v>-</v>
      </c>
      <c r="T258" s="49" t="str">
        <f>_xlfn.XLOOKUP(B258,'F3D 1997'!$B$3:$B$56,'F3D 1997'!$A$3:$A$56,"-")</f>
        <v>-</v>
      </c>
      <c r="U258" s="49" t="str">
        <f>_xlfn.XLOOKUP(B258,'F3D 1995'!$B$3:$B$60,'F3D 1995'!$A$3:$A$60,"-")</f>
        <v>-</v>
      </c>
      <c r="V258" s="49">
        <f>_xlfn.XLOOKUP(B258,'F3D 1993'!$B$3:$B$60,'F3D 1993'!$A$3:$A$60,"-")</f>
        <v>38</v>
      </c>
      <c r="W258" s="49" t="str">
        <f>_xlfn.XLOOKUP(B258,'F3D 1991'!$B$3:$B$60,'F3D 1991'!$A$3:$A$60,"-")</f>
        <v>-</v>
      </c>
      <c r="X258" s="49" t="str">
        <f>_xlfn.XLOOKUP(B258,'F3D 1989'!$B$3:$B$60,'F3D 1989'!$A$3:$A$60,"-")</f>
        <v>-</v>
      </c>
      <c r="Y258" s="49" t="str">
        <f>_xlfn.XLOOKUP(B258,'F3D 1987'!$B$3:$B$60,'F3D 1987'!$A$3:$A$60,"-")</f>
        <v>-</v>
      </c>
      <c r="Z258" s="50" t="str">
        <f>_xlfn.XLOOKUP(B258,'F3D 1985'!$B$3:$B$60,'F3D 1985'!$A$3:$A$60,"-")</f>
        <v>-</v>
      </c>
    </row>
    <row r="259" spans="1:26" x14ac:dyDescent="0.3">
      <c r="A259" s="40">
        <f>A258+1</f>
        <v>257</v>
      </c>
      <c r="B259" s="41" t="s">
        <v>319</v>
      </c>
      <c r="C259" s="42" t="s">
        <v>221</v>
      </c>
      <c r="D259" s="85">
        <f>MIN(_xlfn.XLOOKUP(B259,'F3D 2025'!B:B,'F3D 2025'!E:E,200),_xlfn.XLOOKUP(B259,'F3D 2023'!B:B,'F3D 2023'!E:E,200),_xlfn.XLOOKUP(B259,'F3D 2022'!B:B,'F3D 2022'!E:E,200),_xlfn.XLOOKUP(B259,'F3D 2019'!B:B,'F3D 2019'!E:E,200),_xlfn.XLOOKUP(B259,'F3D 2017'!B:B,'F3D 2017'!E:E,200),_xlfn.XLOOKUP(B259,'F3D 2015'!B:B,'F3D 2015'!E:E,200),_xlfn.XLOOKUP(B259,'F3D 2013'!B:B,'F3D 2013'!E:E,200),_xlfn.XLOOKUP(B259,'F3D 2011'!B:B,'F3D 2011'!E:E,200),_xlfn.XLOOKUP(B259,'F3D 2009'!B:B,'F3D 2009'!E:E,200),_xlfn.XLOOKUP(B259,'F3D 2007'!B:B,'F3D 2007'!E:E,200),_xlfn.XLOOKUP(B259,'F3D 2005'!B:B,'F3D 2005'!E:E,200),_xlfn.XLOOKUP(B259,'F3D 2003'!B:B,'F3D 2003'!E:E,200),_xlfn.XLOOKUP(B259,'F3D 2001'!B:B,'F3D 2001'!E:E,200),_xlfn.XLOOKUP(B259,'F3D 1999'!B:B,'F3D 1999'!E:E,200),_xlfn.XLOOKUP(B259,'F3D 1997'!B:B,'F3D 1997'!E:E,200),_xlfn.XLOOKUP(B259,'F3D 1995'!B:B,'F3D 1995'!E:E,200),_xlfn.XLOOKUP(B259,'F3D 1993'!B:B,'F3D 1993'!E:E,200),_xlfn.XLOOKUP(B259,'F3D 1991'!B:B,'F3D 1991'!E:E,200),_xlfn.XLOOKUP(B259,'F3D 1989'!B:B,'F3D 1989'!E:E,200),_xlfn.XLOOKUP(B259,'F3D 1987'!B:B,'F3D 1987'!E:E,200),_xlfn.XLOOKUP(B259,'F3D 1985'!B:B,'F3D 1985'!E:E,200))</f>
        <v>86.37</v>
      </c>
      <c r="E259" s="82">
        <f>_xlfn.XLOOKUP(F259,AB:AB,AC:AC,0)+_xlfn.XLOOKUP(G259,AB:AB,AC:AC,0)+_xlfn.XLOOKUP(H259,AB:AB,AC:AC,0)+_xlfn.XLOOKUP(I259,AB:AB,AC:AC,0)+_xlfn.XLOOKUP(J259,AB:AB,AC:AC,0)+_xlfn.XLOOKUP(K259,AB:AB,AC:AC,0)+_xlfn.XLOOKUP(L259,AB:AB,AC:AC,0)+_xlfn.XLOOKUP(M259,AB:AB,AC:AC,0)+_xlfn.XLOOKUP(N259,AB:AB,AC:AC,0)+_xlfn.XLOOKUP(O259,AB:AB,AC:AC,0)+_xlfn.XLOOKUP(P259,AB:AB,AC:AC,0)+_xlfn.XLOOKUP(Q259,AB:AB,AC:AC,0)+_xlfn.XLOOKUP(R259,AB:AB,AC:AC,0)+_xlfn.XLOOKUP(S259,AB:AB,AC:AC,0)+_xlfn.XLOOKUP(T259,AB:AB,AC:AC,0)+_xlfn.XLOOKUP(U259,AB:AB,AC:AC,0)+_xlfn.XLOOKUP(V259,AB:AB,AC:AC,0)+_xlfn.XLOOKUP(W259,AB:AB,AC:AC,0)+_xlfn.XLOOKUP(X259,AB:AB,AC:AC,0)+_xlfn.XLOOKUP(Y259,AB:AB,AC:AC,0)+_xlfn.XLOOKUP(Z259,AB:AB,AC:AC,0)</f>
        <v>1.5012780030039918</v>
      </c>
      <c r="F259" s="46" t="str">
        <f>_xlfn.XLOOKUP(B259,'F3D 2025'!$B$3:$B$60,'F3D 2025'!$A$3:$A$60,"-")</f>
        <v>-</v>
      </c>
      <c r="G259" s="49" t="str">
        <f>_xlfn.XLOOKUP(B259,'F3D 2023'!$B$3:$B$60,'F3D 2023'!$A$3:$A$60,"-")</f>
        <v>-</v>
      </c>
      <c r="H259" s="49" t="str">
        <f>_xlfn.XLOOKUP(B259,'F3D 2022'!$B$3:$B$60,'F3D 2022'!$A$3:$A$60,"-")</f>
        <v>-</v>
      </c>
      <c r="I259" s="49" t="str">
        <f>_xlfn.XLOOKUP(B259,'F3D 2019'!$B$3:$B$60,'F3D 2019'!$A$3:$A$60,"-")</f>
        <v>-</v>
      </c>
      <c r="J259" s="49" t="str">
        <f>_xlfn.XLOOKUP(B259,'F3D 2017'!$B$3:$B$60,'F3D 2017'!$A$3:$A$60,"-")</f>
        <v>-</v>
      </c>
      <c r="K259" s="49" t="str">
        <f>_xlfn.XLOOKUP(B259,'F3D 2015'!$B$3:$B$60,'F3D 2015'!$A$3:$A$60,"-")</f>
        <v>-</v>
      </c>
      <c r="L259" s="49" t="str">
        <f>_xlfn.XLOOKUP(B259,'F3D 2013'!$B$3:$B$60,'F3D 2013'!$A$3:$A$60,"-")</f>
        <v>-</v>
      </c>
      <c r="M259" s="49" t="str">
        <f>_xlfn.XLOOKUP(B259,'F3D 2011'!$B$3:$B$60,'F3D 2011'!$A$3:$A$60,"-")</f>
        <v>-</v>
      </c>
      <c r="N259" s="49" t="str">
        <f>_xlfn.XLOOKUP(B259,'F3D 2009'!$B$3:$B$60,'F3D 2009'!$A$3:$A$60,"-")</f>
        <v>-</v>
      </c>
      <c r="O259" s="49" t="str">
        <f>_xlfn.XLOOKUP(B259,'F3D 2007'!$B$3:$B$60,'F3D 2007'!$A$3:$A$60,"-")</f>
        <v>-</v>
      </c>
      <c r="P259" s="49" t="str">
        <f>_xlfn.XLOOKUP(B259,'F3D 2005'!$B$3:$B$60,'F3D 2005'!$A$3:$A$60,"-")</f>
        <v>-</v>
      </c>
      <c r="Q259" s="49" t="str">
        <f>_xlfn.XLOOKUP(B259,'F3D 2003'!$B$3:$B$60,'F3D 2003'!$A$3:$A$60,"-")</f>
        <v>-</v>
      </c>
      <c r="R259" s="49" t="str">
        <f>_xlfn.XLOOKUP(B259,'F3D 2001'!$B$3:$B$60,'F3D 2001'!$A$3:$A$60,"-")</f>
        <v>-</v>
      </c>
      <c r="S259" s="49" t="str">
        <f>_xlfn.XLOOKUP(B259,'F3D 1999'!$B$3:$B$60,'F3D 1999'!$A$3:$A$60,"-")</f>
        <v>-</v>
      </c>
      <c r="T259" s="49">
        <f>_xlfn.XLOOKUP(B259,'F3D 1997'!$B$3:$B$56,'F3D 1997'!$A$3:$A$56,"-")</f>
        <v>38</v>
      </c>
      <c r="U259" s="49" t="str">
        <f>_xlfn.XLOOKUP(B259,'F3D 1995'!$B$3:$B$60,'F3D 1995'!$A$3:$A$60,"-")</f>
        <v>-</v>
      </c>
      <c r="V259" s="49" t="str">
        <f>_xlfn.XLOOKUP(B259,'F3D 1993'!$B$3:$B$60,'F3D 1993'!$A$3:$A$60,"-")</f>
        <v>-</v>
      </c>
      <c r="W259" s="49" t="str">
        <f>_xlfn.XLOOKUP(B259,'F3D 1991'!$B$3:$B$60,'F3D 1991'!$A$3:$A$60,"-")</f>
        <v>-</v>
      </c>
      <c r="X259" s="49" t="str">
        <f>_xlfn.XLOOKUP(B259,'F3D 1989'!$B$3:$B$60,'F3D 1989'!$A$3:$A$60,"-")</f>
        <v>-</v>
      </c>
      <c r="Y259" s="49" t="str">
        <f>_xlfn.XLOOKUP(B259,'F3D 1987'!$B$3:$B$60,'F3D 1987'!$A$3:$A$60,"-")</f>
        <v>-</v>
      </c>
      <c r="Z259" s="50" t="str">
        <f>_xlfn.XLOOKUP(B259,'F3D 1985'!$B$3:$B$60,'F3D 1985'!$A$3:$A$60,"-")</f>
        <v>-</v>
      </c>
    </row>
    <row r="260" spans="1:26" x14ac:dyDescent="0.3">
      <c r="A260" s="40">
        <f>A259+1</f>
        <v>258</v>
      </c>
      <c r="B260" s="41" t="s">
        <v>278</v>
      </c>
      <c r="C260" s="42" t="s">
        <v>34</v>
      </c>
      <c r="D260" s="85">
        <f>MIN(_xlfn.XLOOKUP(B260,'F3D 2025'!B:B,'F3D 2025'!E:E,200),_xlfn.XLOOKUP(B260,'F3D 2023'!B:B,'F3D 2023'!E:E,200),_xlfn.XLOOKUP(B260,'F3D 2022'!B:B,'F3D 2022'!E:E,200),_xlfn.XLOOKUP(B260,'F3D 2019'!B:B,'F3D 2019'!E:E,200),_xlfn.XLOOKUP(B260,'F3D 2017'!B:B,'F3D 2017'!E:E,200),_xlfn.XLOOKUP(B260,'F3D 2015'!B:B,'F3D 2015'!E:E,200),_xlfn.XLOOKUP(B260,'F3D 2013'!B:B,'F3D 2013'!E:E,200),_xlfn.XLOOKUP(B260,'F3D 2011'!B:B,'F3D 2011'!E:E,200),_xlfn.XLOOKUP(B260,'F3D 2009'!B:B,'F3D 2009'!E:E,200),_xlfn.XLOOKUP(B260,'F3D 2007'!B:B,'F3D 2007'!E:E,200),_xlfn.XLOOKUP(B260,'F3D 2005'!B:B,'F3D 2005'!E:E,200),_xlfn.XLOOKUP(B260,'F3D 2003'!B:B,'F3D 2003'!E:E,200),_xlfn.XLOOKUP(B260,'F3D 2001'!B:B,'F3D 2001'!E:E,200),_xlfn.XLOOKUP(B260,'F3D 1999'!B:B,'F3D 1999'!E:E,200),_xlfn.XLOOKUP(B260,'F3D 1997'!B:B,'F3D 1997'!E:E,200),_xlfn.XLOOKUP(B260,'F3D 1995'!B:B,'F3D 1995'!E:E,200),_xlfn.XLOOKUP(B260,'F3D 1993'!B:B,'F3D 1993'!E:E,200),_xlfn.XLOOKUP(B260,'F3D 1991'!B:B,'F3D 1991'!E:E,200),_xlfn.XLOOKUP(B260,'F3D 1989'!B:B,'F3D 1989'!E:E,200),_xlfn.XLOOKUP(B260,'F3D 1987'!B:B,'F3D 1987'!E:E,200),_xlfn.XLOOKUP(B260,'F3D 1985'!B:B,'F3D 1985'!E:E,200))</f>
        <v>65.25</v>
      </c>
      <c r="E260" s="82">
        <f>_xlfn.XLOOKUP(F260,AB:AB,AC:AC,0)+_xlfn.XLOOKUP(G260,AB:AB,AC:AC,0)+_xlfn.XLOOKUP(H260,AB:AB,AC:AC,0)+_xlfn.XLOOKUP(I260,AB:AB,AC:AC,0)+_xlfn.XLOOKUP(J260,AB:AB,AC:AC,0)+_xlfn.XLOOKUP(K260,AB:AB,AC:AC,0)+_xlfn.XLOOKUP(L260,AB:AB,AC:AC,0)+_xlfn.XLOOKUP(M260,AB:AB,AC:AC,0)+_xlfn.XLOOKUP(N260,AB:AB,AC:AC,0)+_xlfn.XLOOKUP(O260,AB:AB,AC:AC,0)+_xlfn.XLOOKUP(P260,AB:AB,AC:AC,0)+_xlfn.XLOOKUP(Q260,AB:AB,AC:AC,0)+_xlfn.XLOOKUP(R260,AB:AB,AC:AC,0)+_xlfn.XLOOKUP(S260,AB:AB,AC:AC,0)+_xlfn.XLOOKUP(T260,AB:AB,AC:AC,0)+_xlfn.XLOOKUP(U260,AB:AB,AC:AC,0)+_xlfn.XLOOKUP(V260,AB:AB,AC:AC,0)+_xlfn.XLOOKUP(W260,AB:AB,AC:AC,0)+_xlfn.XLOOKUP(X260,AB:AB,AC:AC,0)+_xlfn.XLOOKUP(Y260,AB:AB,AC:AC,0)+_xlfn.XLOOKUP(Z260,AB:AB,AC:AC,0)</f>
        <v>1.5012780030039918</v>
      </c>
      <c r="F260" s="46" t="str">
        <f>_xlfn.XLOOKUP(B260,'F3D 2025'!$B$3:$B$60,'F3D 2025'!$A$3:$A$60,"-")</f>
        <v>-</v>
      </c>
      <c r="G260" s="49" t="str">
        <f>_xlfn.XLOOKUP(B260,'F3D 2023'!$B$3:$B$60,'F3D 2023'!$A$3:$A$60,"-")</f>
        <v>-</v>
      </c>
      <c r="H260" s="49" t="str">
        <f>_xlfn.XLOOKUP(B260,'F3D 2022'!$B$3:$B$60,'F3D 2022'!$A$3:$A$60,"-")</f>
        <v>-</v>
      </c>
      <c r="I260" s="49" t="str">
        <f>_xlfn.XLOOKUP(B260,'F3D 2019'!$B$3:$B$60,'F3D 2019'!$A$3:$A$60,"-")</f>
        <v>-</v>
      </c>
      <c r="J260" s="49" t="str">
        <f>_xlfn.XLOOKUP(B260,'F3D 2017'!$B$3:$B$60,'F3D 2017'!$A$3:$A$60,"-")</f>
        <v>-</v>
      </c>
      <c r="K260" s="49" t="str">
        <f>_xlfn.XLOOKUP(B260,'F3D 2015'!$B$3:$B$60,'F3D 2015'!$A$3:$A$60,"-")</f>
        <v>-</v>
      </c>
      <c r="L260" s="49">
        <f>_xlfn.XLOOKUP(B260,'F3D 2013'!$B$3:$B$60,'F3D 2013'!$A$3:$A$60,"-")</f>
        <v>38</v>
      </c>
      <c r="M260" s="49" t="str">
        <f>_xlfn.XLOOKUP(B260,'F3D 2011'!$B$3:$B$60,'F3D 2011'!$A$3:$A$60,"-")</f>
        <v>-</v>
      </c>
      <c r="N260" s="49" t="str">
        <f>_xlfn.XLOOKUP(B260,'F3D 2009'!$B$3:$B$60,'F3D 2009'!$A$3:$A$60,"-")</f>
        <v>-</v>
      </c>
      <c r="O260" s="49" t="str">
        <f>_xlfn.XLOOKUP(B260,'F3D 2007'!$B$3:$B$60,'F3D 2007'!$A$3:$A$60,"-")</f>
        <v>-</v>
      </c>
      <c r="P260" s="49" t="str">
        <f>_xlfn.XLOOKUP(B260,'F3D 2005'!$B$3:$B$60,'F3D 2005'!$A$3:$A$60,"-")</f>
        <v>-</v>
      </c>
      <c r="Q260" s="49" t="str">
        <f>_xlfn.XLOOKUP(B260,'F3D 2003'!$B$3:$B$60,'F3D 2003'!$A$3:$A$60,"-")</f>
        <v>-</v>
      </c>
      <c r="R260" s="49" t="str">
        <f>_xlfn.XLOOKUP(B260,'F3D 2001'!$B$3:$B$60,'F3D 2001'!$A$3:$A$60,"-")</f>
        <v>-</v>
      </c>
      <c r="S260" s="49" t="str">
        <f>_xlfn.XLOOKUP(B260,'F3D 1999'!$B$3:$B$60,'F3D 1999'!$A$3:$A$60,"-")</f>
        <v>-</v>
      </c>
      <c r="T260" s="49" t="str">
        <f>_xlfn.XLOOKUP(B260,'F3D 1997'!$B$3:$B$56,'F3D 1997'!$A$3:$A$56,"-")</f>
        <v>-</v>
      </c>
      <c r="U260" s="49" t="str">
        <f>_xlfn.XLOOKUP(B260,'F3D 1995'!$B$3:$B$60,'F3D 1995'!$A$3:$A$60,"-")</f>
        <v>-</v>
      </c>
      <c r="V260" s="49" t="str">
        <f>_xlfn.XLOOKUP(B260,'F3D 1993'!$B$3:$B$60,'F3D 1993'!$A$3:$A$60,"-")</f>
        <v>-</v>
      </c>
      <c r="W260" s="49" t="str">
        <f>_xlfn.XLOOKUP(B260,'F3D 1991'!$B$3:$B$60,'F3D 1991'!$A$3:$A$60,"-")</f>
        <v>-</v>
      </c>
      <c r="X260" s="49" t="str">
        <f>_xlfn.XLOOKUP(B260,'F3D 1989'!$B$3:$B$60,'F3D 1989'!$A$3:$A$60,"-")</f>
        <v>-</v>
      </c>
      <c r="Y260" s="49" t="str">
        <f>_xlfn.XLOOKUP(B260,'F3D 1987'!$B$3:$B$60,'F3D 1987'!$A$3:$A$60,"-")</f>
        <v>-</v>
      </c>
      <c r="Z260" s="50" t="str">
        <f>_xlfn.XLOOKUP(B260,'F3D 1985'!$B$3:$B$60,'F3D 1985'!$A$3:$A$60,"-")</f>
        <v>-</v>
      </c>
    </row>
    <row r="261" spans="1:26" x14ac:dyDescent="0.3">
      <c r="A261" s="40">
        <f>A260+1</f>
        <v>259</v>
      </c>
      <c r="B261" s="41" t="s">
        <v>192</v>
      </c>
      <c r="C261" s="42" t="s">
        <v>38</v>
      </c>
      <c r="D261" s="85">
        <f>MIN(_xlfn.XLOOKUP(B261,'F3D 2025'!B:B,'F3D 2025'!E:E,200),_xlfn.XLOOKUP(B261,'F3D 2023'!B:B,'F3D 2023'!E:E,200),_xlfn.XLOOKUP(B261,'F3D 2022'!B:B,'F3D 2022'!E:E,200),_xlfn.XLOOKUP(B261,'F3D 2019'!B:B,'F3D 2019'!E:E,200),_xlfn.XLOOKUP(B261,'F3D 2017'!B:B,'F3D 2017'!E:E,200),_xlfn.XLOOKUP(B261,'F3D 2015'!B:B,'F3D 2015'!E:E,200),_xlfn.XLOOKUP(B261,'F3D 2013'!B:B,'F3D 2013'!E:E,200),_xlfn.XLOOKUP(B261,'F3D 2011'!B:B,'F3D 2011'!E:E,200),_xlfn.XLOOKUP(B261,'F3D 2009'!B:B,'F3D 2009'!E:E,200),_xlfn.XLOOKUP(B261,'F3D 2007'!B:B,'F3D 2007'!E:E,200),_xlfn.XLOOKUP(B261,'F3D 2005'!B:B,'F3D 2005'!E:E,200),_xlfn.XLOOKUP(B261,'F3D 2003'!B:B,'F3D 2003'!E:E,200),_xlfn.XLOOKUP(B261,'F3D 2001'!B:B,'F3D 2001'!E:E,200),_xlfn.XLOOKUP(B261,'F3D 1999'!B:B,'F3D 1999'!E:E,200),_xlfn.XLOOKUP(B261,'F3D 1997'!B:B,'F3D 1997'!E:E,200),_xlfn.XLOOKUP(B261,'F3D 1995'!B:B,'F3D 1995'!E:E,200),_xlfn.XLOOKUP(B261,'F3D 1993'!B:B,'F3D 1993'!E:E,200),_xlfn.XLOOKUP(B261,'F3D 1991'!B:B,'F3D 1991'!E:E,200),_xlfn.XLOOKUP(B261,'F3D 1989'!B:B,'F3D 1989'!E:E,200),_xlfn.XLOOKUP(B261,'F3D 1987'!B:B,'F3D 1987'!E:E,200),_xlfn.XLOOKUP(B261,'F3D 1985'!B:B,'F3D 1985'!E:E,200))</f>
        <v>69.64</v>
      </c>
      <c r="E261" s="82">
        <f>_xlfn.XLOOKUP(F261,AB:AB,AC:AC,0)+_xlfn.XLOOKUP(G261,AB:AB,AC:AC,0)+_xlfn.XLOOKUP(H261,AB:AB,AC:AC,0)+_xlfn.XLOOKUP(I261,AB:AB,AC:AC,0)+_xlfn.XLOOKUP(J261,AB:AB,AC:AC,0)+_xlfn.XLOOKUP(K261,AB:AB,AC:AC,0)+_xlfn.XLOOKUP(L261,AB:AB,AC:AC,0)+_xlfn.XLOOKUP(M261,AB:AB,AC:AC,0)+_xlfn.XLOOKUP(N261,AB:AB,AC:AC,0)+_xlfn.XLOOKUP(O261,AB:AB,AC:AC,0)+_xlfn.XLOOKUP(P261,AB:AB,AC:AC,0)+_xlfn.XLOOKUP(Q261,AB:AB,AC:AC,0)+_xlfn.XLOOKUP(R261,AB:AB,AC:AC,0)+_xlfn.XLOOKUP(S261,AB:AB,AC:AC,0)+_xlfn.XLOOKUP(T261,AB:AB,AC:AC,0)+_xlfn.XLOOKUP(U261,AB:AB,AC:AC,0)+_xlfn.XLOOKUP(V261,AB:AB,AC:AC,0)+_xlfn.XLOOKUP(W261,AB:AB,AC:AC,0)+_xlfn.XLOOKUP(X261,AB:AB,AC:AC,0)+_xlfn.XLOOKUP(Y261,AB:AB,AC:AC,0)+_xlfn.XLOOKUP(Z261,AB:AB,AC:AC,0)</f>
        <v>1.4345468224350655</v>
      </c>
      <c r="F261" s="46" t="str">
        <f>_xlfn.XLOOKUP(B261,'F3D 2025'!$B$3:$B$60,'F3D 2025'!$A$3:$A$60,"-")</f>
        <v>-</v>
      </c>
      <c r="G261" s="49" t="str">
        <f>_xlfn.XLOOKUP(B261,'F3D 2023'!$B$3:$B$60,'F3D 2023'!$A$3:$A$60,"-")</f>
        <v>-</v>
      </c>
      <c r="H261" s="49" t="str">
        <f>_xlfn.XLOOKUP(B261,'F3D 2022'!$B$3:$B$60,'F3D 2022'!$A$3:$A$60,"-")</f>
        <v>-</v>
      </c>
      <c r="I261" s="49" t="str">
        <f>_xlfn.XLOOKUP(B261,'F3D 2019'!$B$3:$B$60,'F3D 2019'!$A$3:$A$60,"-")</f>
        <v>-</v>
      </c>
      <c r="J261" s="49" t="str">
        <f>_xlfn.XLOOKUP(B261,'F3D 2017'!$B$3:$B$60,'F3D 2017'!$A$3:$A$60,"-")</f>
        <v>-</v>
      </c>
      <c r="K261" s="49" t="str">
        <f>_xlfn.XLOOKUP(B261,'F3D 2015'!$B$3:$B$60,'F3D 2015'!$A$3:$A$60,"-")</f>
        <v>-</v>
      </c>
      <c r="L261" s="49" t="str">
        <f>_xlfn.XLOOKUP(B261,'F3D 2013'!$B$3:$B$60,'F3D 2013'!$A$3:$A$60,"-")</f>
        <v>-</v>
      </c>
      <c r="M261" s="49" t="str">
        <f>_xlfn.XLOOKUP(B261,'F3D 2011'!$B$3:$B$60,'F3D 2011'!$A$3:$A$60,"-")</f>
        <v>-</v>
      </c>
      <c r="N261" s="49">
        <f>_xlfn.XLOOKUP(B261,'F3D 2009'!$B$3:$B$60,'F3D 2009'!$A$3:$A$60,"-")</f>
        <v>39</v>
      </c>
      <c r="O261" s="49" t="str">
        <f>_xlfn.XLOOKUP(B261,'F3D 2007'!$B$3:$B$60,'F3D 2007'!$A$3:$A$60,"-")</f>
        <v>-</v>
      </c>
      <c r="P261" s="49" t="str">
        <f>_xlfn.XLOOKUP(B261,'F3D 2005'!$B$3:$B$60,'F3D 2005'!$A$3:$A$60,"-")</f>
        <v>-</v>
      </c>
      <c r="Q261" s="49" t="str">
        <f>_xlfn.XLOOKUP(B261,'F3D 2003'!$B$3:$B$60,'F3D 2003'!$A$3:$A$60,"-")</f>
        <v>-</v>
      </c>
      <c r="R261" s="49" t="str">
        <f>_xlfn.XLOOKUP(B261,'F3D 2001'!$B$3:$B$60,'F3D 2001'!$A$3:$A$60,"-")</f>
        <v>-</v>
      </c>
      <c r="S261" s="49" t="str">
        <f>_xlfn.XLOOKUP(B261,'F3D 1999'!$B$3:$B$60,'F3D 1999'!$A$3:$A$60,"-")</f>
        <v>-</v>
      </c>
      <c r="T261" s="49" t="str">
        <f>_xlfn.XLOOKUP(B261,'F3D 1997'!$B$3:$B$56,'F3D 1997'!$A$3:$A$56,"-")</f>
        <v>-</v>
      </c>
      <c r="U261" s="49" t="str">
        <f>_xlfn.XLOOKUP(B261,'F3D 1995'!$B$3:$B$60,'F3D 1995'!$A$3:$A$60,"-")</f>
        <v>-</v>
      </c>
      <c r="V261" s="49" t="str">
        <f>_xlfn.XLOOKUP(B261,'F3D 1993'!$B$3:$B$60,'F3D 1993'!$A$3:$A$60,"-")</f>
        <v>-</v>
      </c>
      <c r="W261" s="49" t="str">
        <f>_xlfn.XLOOKUP(B261,'F3D 1991'!$B$3:$B$60,'F3D 1991'!$A$3:$A$60,"-")</f>
        <v>-</v>
      </c>
      <c r="X261" s="49" t="str">
        <f>_xlfn.XLOOKUP(B261,'F3D 1989'!$B$3:$B$60,'F3D 1989'!$A$3:$A$60,"-")</f>
        <v>-</v>
      </c>
      <c r="Y261" s="49" t="str">
        <f>_xlfn.XLOOKUP(B261,'F3D 1987'!$B$3:$B$60,'F3D 1987'!$A$3:$A$60,"-")</f>
        <v>-</v>
      </c>
      <c r="Z261" s="50" t="str">
        <f>_xlfn.XLOOKUP(B261,'F3D 1985'!$B$3:$B$60,'F3D 1985'!$A$3:$A$60,"-")</f>
        <v>-</v>
      </c>
    </row>
    <row r="262" spans="1:26" x14ac:dyDescent="0.3">
      <c r="A262" s="40">
        <f>A261+1</f>
        <v>260</v>
      </c>
      <c r="B262" s="41" t="s">
        <v>296</v>
      </c>
      <c r="C262" s="42" t="s">
        <v>165</v>
      </c>
      <c r="D262" s="85">
        <f>MIN(_xlfn.XLOOKUP(B262,'F3D 2025'!B:B,'F3D 2025'!E:E,200),_xlfn.XLOOKUP(B262,'F3D 2023'!B:B,'F3D 2023'!E:E,200),_xlfn.XLOOKUP(B262,'F3D 2022'!B:B,'F3D 2022'!E:E,200),_xlfn.XLOOKUP(B262,'F3D 2019'!B:B,'F3D 2019'!E:E,200),_xlfn.XLOOKUP(B262,'F3D 2017'!B:B,'F3D 2017'!E:E,200),_xlfn.XLOOKUP(B262,'F3D 2015'!B:B,'F3D 2015'!E:E,200),_xlfn.XLOOKUP(B262,'F3D 2013'!B:B,'F3D 2013'!E:E,200),_xlfn.XLOOKUP(B262,'F3D 2011'!B:B,'F3D 2011'!E:E,200),_xlfn.XLOOKUP(B262,'F3D 2009'!B:B,'F3D 2009'!E:E,200),_xlfn.XLOOKUP(B262,'F3D 2007'!B:B,'F3D 2007'!E:E,200),_xlfn.XLOOKUP(B262,'F3D 2005'!B:B,'F3D 2005'!E:E,200),_xlfn.XLOOKUP(B262,'F3D 2003'!B:B,'F3D 2003'!E:E,200),_xlfn.XLOOKUP(B262,'F3D 2001'!B:B,'F3D 2001'!E:E,200),_xlfn.XLOOKUP(B262,'F3D 1999'!B:B,'F3D 1999'!E:E,200),_xlfn.XLOOKUP(B262,'F3D 1997'!B:B,'F3D 1997'!E:E,200),_xlfn.XLOOKUP(B262,'F3D 1995'!B:B,'F3D 1995'!E:E,200),_xlfn.XLOOKUP(B262,'F3D 1993'!B:B,'F3D 1993'!E:E,200),_xlfn.XLOOKUP(B262,'F3D 1991'!B:B,'F3D 1991'!E:E,200),_xlfn.XLOOKUP(B262,'F3D 1989'!B:B,'F3D 1989'!E:E,200),_xlfn.XLOOKUP(B262,'F3D 1987'!B:B,'F3D 1987'!E:E,200),_xlfn.XLOOKUP(B262,'F3D 1985'!B:B,'F3D 1985'!E:E,200))</f>
        <v>75</v>
      </c>
      <c r="E262" s="82">
        <f>_xlfn.XLOOKUP(F262,AB:AB,AC:AC,0)+_xlfn.XLOOKUP(G262,AB:AB,AC:AC,0)+_xlfn.XLOOKUP(H262,AB:AB,AC:AC,0)+_xlfn.XLOOKUP(I262,AB:AB,AC:AC,0)+_xlfn.XLOOKUP(J262,AB:AB,AC:AC,0)+_xlfn.XLOOKUP(K262,AB:AB,AC:AC,0)+_xlfn.XLOOKUP(L262,AB:AB,AC:AC,0)+_xlfn.XLOOKUP(M262,AB:AB,AC:AC,0)+_xlfn.XLOOKUP(N262,AB:AB,AC:AC,0)+_xlfn.XLOOKUP(O262,AB:AB,AC:AC,0)+_xlfn.XLOOKUP(P262,AB:AB,AC:AC,0)+_xlfn.XLOOKUP(Q262,AB:AB,AC:AC,0)+_xlfn.XLOOKUP(R262,AB:AB,AC:AC,0)+_xlfn.XLOOKUP(S262,AB:AB,AC:AC,0)+_xlfn.XLOOKUP(T262,AB:AB,AC:AC,0)+_xlfn.XLOOKUP(U262,AB:AB,AC:AC,0)+_xlfn.XLOOKUP(V262,AB:AB,AC:AC,0)+_xlfn.XLOOKUP(W262,AB:AB,AC:AC,0)+_xlfn.XLOOKUP(X262,AB:AB,AC:AC,0)+_xlfn.XLOOKUP(Y262,AB:AB,AC:AC,0)+_xlfn.XLOOKUP(Z262,AB:AB,AC:AC,0)</f>
        <v>1.4345468224350655</v>
      </c>
      <c r="F262" s="46" t="str">
        <f>_xlfn.XLOOKUP(B262,'F3D 2025'!$B$3:$B$60,'F3D 2025'!$A$3:$A$60,"-")</f>
        <v>-</v>
      </c>
      <c r="G262" s="49" t="str">
        <f>_xlfn.XLOOKUP(B262,'F3D 2023'!$B$3:$B$60,'F3D 2023'!$A$3:$A$60,"-")</f>
        <v>-</v>
      </c>
      <c r="H262" s="49" t="str">
        <f>_xlfn.XLOOKUP(B262,'F3D 2022'!$B$3:$B$60,'F3D 2022'!$A$3:$A$60,"-")</f>
        <v>-</v>
      </c>
      <c r="I262" s="49" t="str">
        <f>_xlfn.XLOOKUP(B262,'F3D 2019'!$B$3:$B$60,'F3D 2019'!$A$3:$A$60,"-")</f>
        <v>-</v>
      </c>
      <c r="J262" s="49" t="str">
        <f>_xlfn.XLOOKUP(B262,'F3D 2017'!$B$3:$B$60,'F3D 2017'!$A$3:$A$60,"-")</f>
        <v>-</v>
      </c>
      <c r="K262" s="49" t="str">
        <f>_xlfn.XLOOKUP(B262,'F3D 2015'!$B$3:$B$60,'F3D 2015'!$A$3:$A$60,"-")</f>
        <v>-</v>
      </c>
      <c r="L262" s="49" t="str">
        <f>_xlfn.XLOOKUP(B262,'F3D 2013'!$B$3:$B$60,'F3D 2013'!$A$3:$A$60,"-")</f>
        <v>-</v>
      </c>
      <c r="M262" s="49" t="str">
        <f>_xlfn.XLOOKUP(B262,'F3D 2011'!$B$3:$B$60,'F3D 2011'!$A$3:$A$60,"-")</f>
        <v>-</v>
      </c>
      <c r="N262" s="49" t="str">
        <f>_xlfn.XLOOKUP(B262,'F3D 2009'!$B$3:$B$60,'F3D 2009'!$A$3:$A$60,"-")</f>
        <v>-</v>
      </c>
      <c r="O262" s="49" t="str">
        <f>_xlfn.XLOOKUP(B262,'F3D 2007'!$B$3:$B$60,'F3D 2007'!$A$3:$A$60,"-")</f>
        <v>-</v>
      </c>
      <c r="P262" s="49" t="str">
        <f>_xlfn.XLOOKUP(B262,'F3D 2005'!$B$3:$B$60,'F3D 2005'!$A$3:$A$60,"-")</f>
        <v>-</v>
      </c>
      <c r="Q262" s="49" t="str">
        <f>_xlfn.XLOOKUP(B262,'F3D 2003'!$B$3:$B$60,'F3D 2003'!$A$3:$A$60,"-")</f>
        <v>-</v>
      </c>
      <c r="R262" s="49" t="str">
        <f>_xlfn.XLOOKUP(B262,'F3D 2001'!$B$3:$B$60,'F3D 2001'!$A$3:$A$60,"-")</f>
        <v>-</v>
      </c>
      <c r="S262" s="49">
        <f>_xlfn.XLOOKUP(B262,'F3D 1999'!$B$3:$B$60,'F3D 1999'!$A$3:$A$60,"-")</f>
        <v>39</v>
      </c>
      <c r="T262" s="49" t="str">
        <f>_xlfn.XLOOKUP(B262,'F3D 1997'!$B$3:$B$56,'F3D 1997'!$A$3:$A$56,"-")</f>
        <v>-</v>
      </c>
      <c r="U262" s="49" t="str">
        <f>_xlfn.XLOOKUP(B262,'F3D 1995'!$B$3:$B$60,'F3D 1995'!$A$3:$A$60,"-")</f>
        <v>-</v>
      </c>
      <c r="V262" s="49" t="str">
        <f>_xlfn.XLOOKUP(B262,'F3D 1993'!$B$3:$B$60,'F3D 1993'!$A$3:$A$60,"-")</f>
        <v>-</v>
      </c>
      <c r="W262" s="49" t="str">
        <f>_xlfn.XLOOKUP(B262,'F3D 1991'!$B$3:$B$60,'F3D 1991'!$A$3:$A$60,"-")</f>
        <v>-</v>
      </c>
      <c r="X262" s="49" t="str">
        <f>_xlfn.XLOOKUP(B262,'F3D 1989'!$B$3:$B$60,'F3D 1989'!$A$3:$A$60,"-")</f>
        <v>-</v>
      </c>
      <c r="Y262" s="49" t="str">
        <f>_xlfn.XLOOKUP(B262,'F3D 1987'!$B$3:$B$60,'F3D 1987'!$A$3:$A$60,"-")</f>
        <v>-</v>
      </c>
      <c r="Z262" s="50" t="str">
        <f>_xlfn.XLOOKUP(B262,'F3D 1985'!$B$3:$B$60,'F3D 1985'!$A$3:$A$60,"-")</f>
        <v>-</v>
      </c>
    </row>
    <row r="263" spans="1:26" x14ac:dyDescent="0.3">
      <c r="A263" s="40">
        <f>A262+1</f>
        <v>261</v>
      </c>
      <c r="B263" s="41" t="s">
        <v>284</v>
      </c>
      <c r="C263" s="42" t="s">
        <v>31</v>
      </c>
      <c r="D263" s="85">
        <f>MIN(_xlfn.XLOOKUP(B263,'F3D 2025'!B:B,'F3D 2025'!E:E,200),_xlfn.XLOOKUP(B263,'F3D 2023'!B:B,'F3D 2023'!E:E,200),_xlfn.XLOOKUP(B263,'F3D 2022'!B:B,'F3D 2022'!E:E,200),_xlfn.XLOOKUP(B263,'F3D 2019'!B:B,'F3D 2019'!E:E,200),_xlfn.XLOOKUP(B263,'F3D 2017'!B:B,'F3D 2017'!E:E,200),_xlfn.XLOOKUP(B263,'F3D 2015'!B:B,'F3D 2015'!E:E,200),_xlfn.XLOOKUP(B263,'F3D 2013'!B:B,'F3D 2013'!E:E,200),_xlfn.XLOOKUP(B263,'F3D 2011'!B:B,'F3D 2011'!E:E,200),_xlfn.XLOOKUP(B263,'F3D 2009'!B:B,'F3D 2009'!E:E,200),_xlfn.XLOOKUP(B263,'F3D 2007'!B:B,'F3D 2007'!E:E,200),_xlfn.XLOOKUP(B263,'F3D 2005'!B:B,'F3D 2005'!E:E,200),_xlfn.XLOOKUP(B263,'F3D 2003'!B:B,'F3D 2003'!E:E,200),_xlfn.XLOOKUP(B263,'F3D 2001'!B:B,'F3D 2001'!E:E,200),_xlfn.XLOOKUP(B263,'F3D 1999'!B:B,'F3D 1999'!E:E,200),_xlfn.XLOOKUP(B263,'F3D 1997'!B:B,'F3D 1997'!E:E,200),_xlfn.XLOOKUP(B263,'F3D 1995'!B:B,'F3D 1995'!E:E,200),_xlfn.XLOOKUP(B263,'F3D 1993'!B:B,'F3D 1993'!E:E,200),_xlfn.XLOOKUP(B263,'F3D 1991'!B:B,'F3D 1991'!E:E,200),_xlfn.XLOOKUP(B263,'F3D 1989'!B:B,'F3D 1989'!E:E,200),_xlfn.XLOOKUP(B263,'F3D 1987'!B:B,'F3D 1987'!E:E,200),_xlfn.XLOOKUP(B263,'F3D 1985'!B:B,'F3D 1985'!E:E,200))</f>
        <v>62.15</v>
      </c>
      <c r="E263" s="82">
        <f>_xlfn.XLOOKUP(F263,AB:AB,AC:AC,0)+_xlfn.XLOOKUP(G263,AB:AB,AC:AC,0)+_xlfn.XLOOKUP(H263,AB:AB,AC:AC,0)+_xlfn.XLOOKUP(I263,AB:AB,AC:AC,0)+_xlfn.XLOOKUP(J263,AB:AB,AC:AC,0)+_xlfn.XLOOKUP(K263,AB:AB,AC:AC,0)+_xlfn.XLOOKUP(L263,AB:AB,AC:AC,0)+_xlfn.XLOOKUP(M263,AB:AB,AC:AC,0)+_xlfn.XLOOKUP(N263,AB:AB,AC:AC,0)+_xlfn.XLOOKUP(O263,AB:AB,AC:AC,0)+_xlfn.XLOOKUP(P263,AB:AB,AC:AC,0)+_xlfn.XLOOKUP(Q263,AB:AB,AC:AC,0)+_xlfn.XLOOKUP(R263,AB:AB,AC:AC,0)+_xlfn.XLOOKUP(S263,AB:AB,AC:AC,0)+_xlfn.XLOOKUP(T263,AB:AB,AC:AC,0)+_xlfn.XLOOKUP(U263,AB:AB,AC:AC,0)+_xlfn.XLOOKUP(V263,AB:AB,AC:AC,0)+_xlfn.XLOOKUP(W263,AB:AB,AC:AC,0)+_xlfn.XLOOKUP(X263,AB:AB,AC:AC,0)+_xlfn.XLOOKUP(Y263,AB:AB,AC:AC,0)+_xlfn.XLOOKUP(Z263,AB:AB,AC:AC,0)</f>
        <v>1.4345468224350655</v>
      </c>
      <c r="F263" s="46" t="str">
        <f>_xlfn.XLOOKUP(B263,'F3D 2025'!$B$3:$B$60,'F3D 2025'!$A$3:$A$60,"-")</f>
        <v>-</v>
      </c>
      <c r="G263" s="49" t="str">
        <f>_xlfn.XLOOKUP(B263,'F3D 2023'!$B$3:$B$60,'F3D 2023'!$A$3:$A$60,"-")</f>
        <v>-</v>
      </c>
      <c r="H263" s="49" t="str">
        <f>_xlfn.XLOOKUP(B263,'F3D 2022'!$B$3:$B$60,'F3D 2022'!$A$3:$A$60,"-")</f>
        <v>-</v>
      </c>
      <c r="I263" s="49" t="str">
        <f>_xlfn.XLOOKUP(B263,'F3D 2019'!$B$3:$B$60,'F3D 2019'!$A$3:$A$60,"-")</f>
        <v>-</v>
      </c>
      <c r="J263" s="49" t="str">
        <f>_xlfn.XLOOKUP(B263,'F3D 2017'!$B$3:$B$60,'F3D 2017'!$A$3:$A$60,"-")</f>
        <v>-</v>
      </c>
      <c r="K263" s="49" t="str">
        <f>_xlfn.XLOOKUP(B263,'F3D 2015'!$B$3:$B$60,'F3D 2015'!$A$3:$A$60,"-")</f>
        <v>-</v>
      </c>
      <c r="L263" s="49" t="str">
        <f>_xlfn.XLOOKUP(B263,'F3D 2013'!$B$3:$B$60,'F3D 2013'!$A$3:$A$60,"-")</f>
        <v>-</v>
      </c>
      <c r="M263" s="49">
        <f>_xlfn.XLOOKUP(B263,'F3D 2011'!$B$3:$B$60,'F3D 2011'!$A$3:$A$60,"-")</f>
        <v>39</v>
      </c>
      <c r="N263" s="49" t="str">
        <f>_xlfn.XLOOKUP(B263,'F3D 2009'!$B$3:$B$60,'F3D 2009'!$A$3:$A$60,"-")</f>
        <v>-</v>
      </c>
      <c r="O263" s="49" t="str">
        <f>_xlfn.XLOOKUP(B263,'F3D 2007'!$B$3:$B$60,'F3D 2007'!$A$3:$A$60,"-")</f>
        <v>-</v>
      </c>
      <c r="P263" s="49" t="str">
        <f>_xlfn.XLOOKUP(B263,'F3D 2005'!$B$3:$B$60,'F3D 2005'!$A$3:$A$60,"-")</f>
        <v>-</v>
      </c>
      <c r="Q263" s="49" t="str">
        <f>_xlfn.XLOOKUP(B263,'F3D 2003'!$B$3:$B$60,'F3D 2003'!$A$3:$A$60,"-")</f>
        <v>-</v>
      </c>
      <c r="R263" s="49" t="str">
        <f>_xlfn.XLOOKUP(B263,'F3D 2001'!$B$3:$B$60,'F3D 2001'!$A$3:$A$60,"-")</f>
        <v>-</v>
      </c>
      <c r="S263" s="49" t="str">
        <f>_xlfn.XLOOKUP(B263,'F3D 1999'!$B$3:$B$60,'F3D 1999'!$A$3:$A$60,"-")</f>
        <v>-</v>
      </c>
      <c r="T263" s="49" t="str">
        <f>_xlfn.XLOOKUP(B263,'F3D 1997'!$B$3:$B$56,'F3D 1997'!$A$3:$A$56,"-")</f>
        <v>-</v>
      </c>
      <c r="U263" s="49" t="str">
        <f>_xlfn.XLOOKUP(B263,'F3D 1995'!$B$3:$B$60,'F3D 1995'!$A$3:$A$60,"-")</f>
        <v>-</v>
      </c>
      <c r="V263" s="49" t="str">
        <f>_xlfn.XLOOKUP(B263,'F3D 1993'!$B$3:$B$60,'F3D 1993'!$A$3:$A$60,"-")</f>
        <v>-</v>
      </c>
      <c r="W263" s="49" t="str">
        <f>_xlfn.XLOOKUP(B263,'F3D 1991'!$B$3:$B$60,'F3D 1991'!$A$3:$A$60,"-")</f>
        <v>-</v>
      </c>
      <c r="X263" s="49" t="str">
        <f>_xlfn.XLOOKUP(B263,'F3D 1989'!$B$3:$B$60,'F3D 1989'!$A$3:$A$60,"-")</f>
        <v>-</v>
      </c>
      <c r="Y263" s="49" t="str">
        <f>_xlfn.XLOOKUP(B263,'F3D 1987'!$B$3:$B$60,'F3D 1987'!$A$3:$A$60,"-")</f>
        <v>-</v>
      </c>
      <c r="Z263" s="50" t="str">
        <f>_xlfn.XLOOKUP(B263,'F3D 1985'!$B$3:$B$60,'F3D 1985'!$A$3:$A$60,"-")</f>
        <v>-</v>
      </c>
    </row>
    <row r="264" spans="1:26" x14ac:dyDescent="0.3">
      <c r="A264" s="40">
        <f>A263+1</f>
        <v>262</v>
      </c>
      <c r="B264" s="41" t="s">
        <v>159</v>
      </c>
      <c r="C264" s="42" t="s">
        <v>34</v>
      </c>
      <c r="D264" s="85">
        <f>MIN(_xlfn.XLOOKUP(B264,'F3D 2025'!B:B,'F3D 2025'!E:E,200),_xlfn.XLOOKUP(B264,'F3D 2023'!B:B,'F3D 2023'!E:E,200),_xlfn.XLOOKUP(B264,'F3D 2022'!B:B,'F3D 2022'!E:E,200),_xlfn.XLOOKUP(B264,'F3D 2019'!B:B,'F3D 2019'!E:E,200),_xlfn.XLOOKUP(B264,'F3D 2017'!B:B,'F3D 2017'!E:E,200),_xlfn.XLOOKUP(B264,'F3D 2015'!B:B,'F3D 2015'!E:E,200),_xlfn.XLOOKUP(B264,'F3D 2013'!B:B,'F3D 2013'!E:E,200),_xlfn.XLOOKUP(B264,'F3D 2011'!B:B,'F3D 2011'!E:E,200),_xlfn.XLOOKUP(B264,'F3D 2009'!B:B,'F3D 2009'!E:E,200),_xlfn.XLOOKUP(B264,'F3D 2007'!B:B,'F3D 2007'!E:E,200),_xlfn.XLOOKUP(B264,'F3D 2005'!B:B,'F3D 2005'!E:E,200),_xlfn.XLOOKUP(B264,'F3D 2003'!B:B,'F3D 2003'!E:E,200),_xlfn.XLOOKUP(B264,'F3D 2001'!B:B,'F3D 2001'!E:E,200),_xlfn.XLOOKUP(B264,'F3D 1999'!B:B,'F3D 1999'!E:E,200),_xlfn.XLOOKUP(B264,'F3D 1997'!B:B,'F3D 1997'!E:E,200),_xlfn.XLOOKUP(B264,'F3D 1995'!B:B,'F3D 1995'!E:E,200),_xlfn.XLOOKUP(B264,'F3D 1993'!B:B,'F3D 1993'!E:E,200),_xlfn.XLOOKUP(B264,'F3D 1991'!B:B,'F3D 1991'!E:E,200),_xlfn.XLOOKUP(B264,'F3D 1989'!B:B,'F3D 1989'!E:E,200),_xlfn.XLOOKUP(B264,'F3D 1987'!B:B,'F3D 1987'!E:E,200),_xlfn.XLOOKUP(B264,'F3D 1985'!B:B,'F3D 1985'!E:E,200))</f>
        <v>62.74</v>
      </c>
      <c r="E264" s="82">
        <f>_xlfn.XLOOKUP(F264,AB:AB,AC:AC,0)+_xlfn.XLOOKUP(G264,AB:AB,AC:AC,0)+_xlfn.XLOOKUP(H264,AB:AB,AC:AC,0)+_xlfn.XLOOKUP(I264,AB:AB,AC:AC,0)+_xlfn.XLOOKUP(J264,AB:AB,AC:AC,0)+_xlfn.XLOOKUP(K264,AB:AB,AC:AC,0)+_xlfn.XLOOKUP(L264,AB:AB,AC:AC,0)+_xlfn.XLOOKUP(M264,AB:AB,AC:AC,0)+_xlfn.XLOOKUP(N264,AB:AB,AC:AC,0)+_xlfn.XLOOKUP(O264,AB:AB,AC:AC,0)+_xlfn.XLOOKUP(P264,AB:AB,AC:AC,0)+_xlfn.XLOOKUP(Q264,AB:AB,AC:AC,0)+_xlfn.XLOOKUP(R264,AB:AB,AC:AC,0)+_xlfn.XLOOKUP(S264,AB:AB,AC:AC,0)+_xlfn.XLOOKUP(T264,AB:AB,AC:AC,0)+_xlfn.XLOOKUP(U264,AB:AB,AC:AC,0)+_xlfn.XLOOKUP(V264,AB:AB,AC:AC,0)+_xlfn.XLOOKUP(W264,AB:AB,AC:AC,0)+_xlfn.XLOOKUP(X264,AB:AB,AC:AC,0)+_xlfn.XLOOKUP(Y264,AB:AB,AC:AC,0)+_xlfn.XLOOKUP(Z264,AB:AB,AC:AC,0)</f>
        <v>1.3766990367756249</v>
      </c>
      <c r="F264" s="46" t="str">
        <f>_xlfn.XLOOKUP(B264,'F3D 2025'!$B$3:$B$60,'F3D 2025'!$A$3:$A$60,"-")</f>
        <v>-</v>
      </c>
      <c r="G264" s="49" t="str">
        <f>_xlfn.XLOOKUP(B264,'F3D 2023'!$B$3:$B$60,'F3D 2023'!$A$3:$A$60,"-")</f>
        <v>-</v>
      </c>
      <c r="H264" s="49" t="str">
        <f>_xlfn.XLOOKUP(B264,'F3D 2022'!$B$3:$B$60,'F3D 2022'!$A$3:$A$60,"-")</f>
        <v>-</v>
      </c>
      <c r="I264" s="49" t="str">
        <f>_xlfn.XLOOKUP(B264,'F3D 2019'!$B$3:$B$60,'F3D 2019'!$A$3:$A$60,"-")</f>
        <v>-</v>
      </c>
      <c r="J264" s="49">
        <f>_xlfn.XLOOKUP(B264,'F3D 2017'!$B$3:$B$60,'F3D 2017'!$A$3:$A$60,"-")</f>
        <v>40</v>
      </c>
      <c r="K264" s="49" t="str">
        <f>_xlfn.XLOOKUP(B264,'F3D 2015'!$B$3:$B$60,'F3D 2015'!$A$3:$A$60,"-")</f>
        <v>-</v>
      </c>
      <c r="L264" s="49" t="str">
        <f>_xlfn.XLOOKUP(B264,'F3D 2013'!$B$3:$B$60,'F3D 2013'!$A$3:$A$60,"-")</f>
        <v>-</v>
      </c>
      <c r="M264" s="49" t="str">
        <f>_xlfn.XLOOKUP(B264,'F3D 2011'!$B$3:$B$60,'F3D 2011'!$A$3:$A$60,"-")</f>
        <v>-</v>
      </c>
      <c r="N264" s="49" t="str">
        <f>_xlfn.XLOOKUP(B264,'F3D 2009'!$B$3:$B$60,'F3D 2009'!$A$3:$A$60,"-")</f>
        <v>-</v>
      </c>
      <c r="O264" s="49" t="str">
        <f>_xlfn.XLOOKUP(B264,'F3D 2007'!$B$3:$B$60,'F3D 2007'!$A$3:$A$60,"-")</f>
        <v>-</v>
      </c>
      <c r="P264" s="49" t="str">
        <f>_xlfn.XLOOKUP(B264,'F3D 2005'!$B$3:$B$60,'F3D 2005'!$A$3:$A$60,"-")</f>
        <v>-</v>
      </c>
      <c r="Q264" s="49" t="str">
        <f>_xlfn.XLOOKUP(B264,'F3D 2003'!$B$3:$B$60,'F3D 2003'!$A$3:$A$60,"-")</f>
        <v>-</v>
      </c>
      <c r="R264" s="49" t="str">
        <f>_xlfn.XLOOKUP(B264,'F3D 2001'!$B$3:$B$60,'F3D 2001'!$A$3:$A$60,"-")</f>
        <v>-</v>
      </c>
      <c r="S264" s="49" t="str">
        <f>_xlfn.XLOOKUP(B264,'F3D 1999'!$B$3:$B$60,'F3D 1999'!$A$3:$A$60,"-")</f>
        <v>-</v>
      </c>
      <c r="T264" s="49" t="str">
        <f>_xlfn.XLOOKUP(B264,'F3D 1997'!$B$3:$B$56,'F3D 1997'!$A$3:$A$56,"-")</f>
        <v>-</v>
      </c>
      <c r="U264" s="49" t="str">
        <f>_xlfn.XLOOKUP(B264,'F3D 1995'!$B$3:$B$60,'F3D 1995'!$A$3:$A$60,"-")</f>
        <v>-</v>
      </c>
      <c r="V264" s="49" t="str">
        <f>_xlfn.XLOOKUP(B264,'F3D 1993'!$B$3:$B$60,'F3D 1993'!$A$3:$A$60,"-")</f>
        <v>-</v>
      </c>
      <c r="W264" s="49" t="str">
        <f>_xlfn.XLOOKUP(B264,'F3D 1991'!$B$3:$B$60,'F3D 1991'!$A$3:$A$60,"-")</f>
        <v>-</v>
      </c>
      <c r="X264" s="49" t="str">
        <f>_xlfn.XLOOKUP(B264,'F3D 1989'!$B$3:$B$60,'F3D 1989'!$A$3:$A$60,"-")</f>
        <v>-</v>
      </c>
      <c r="Y264" s="49" t="str">
        <f>_xlfn.XLOOKUP(B264,'F3D 1987'!$B$3:$B$60,'F3D 1987'!$A$3:$A$60,"-")</f>
        <v>-</v>
      </c>
      <c r="Z264" s="50" t="str">
        <f>_xlfn.XLOOKUP(B264,'F3D 1985'!$B$3:$B$60,'F3D 1985'!$A$3:$A$60,"-")</f>
        <v>-</v>
      </c>
    </row>
    <row r="265" spans="1:26" x14ac:dyDescent="0.3">
      <c r="A265" s="40">
        <f>A264+1</f>
        <v>263</v>
      </c>
      <c r="B265" s="41" t="s">
        <v>265</v>
      </c>
      <c r="C265" s="42" t="s">
        <v>13</v>
      </c>
      <c r="D265" s="85">
        <f>MIN(_xlfn.XLOOKUP(B265,'F3D 2025'!B:B,'F3D 2025'!E:E,200),_xlfn.XLOOKUP(B265,'F3D 2023'!B:B,'F3D 2023'!E:E,200),_xlfn.XLOOKUP(B265,'F3D 2022'!B:B,'F3D 2022'!E:E,200),_xlfn.XLOOKUP(B265,'F3D 2019'!B:B,'F3D 2019'!E:E,200),_xlfn.XLOOKUP(B265,'F3D 2017'!B:B,'F3D 2017'!E:E,200),_xlfn.XLOOKUP(B265,'F3D 2015'!B:B,'F3D 2015'!E:E,200),_xlfn.XLOOKUP(B265,'F3D 2013'!B:B,'F3D 2013'!E:E,200),_xlfn.XLOOKUP(B265,'F3D 2011'!B:B,'F3D 2011'!E:E,200),_xlfn.XLOOKUP(B265,'F3D 2009'!B:B,'F3D 2009'!E:E,200),_xlfn.XLOOKUP(B265,'F3D 2007'!B:B,'F3D 2007'!E:E,200),_xlfn.XLOOKUP(B265,'F3D 2005'!B:B,'F3D 2005'!E:E,200),_xlfn.XLOOKUP(B265,'F3D 2003'!B:B,'F3D 2003'!E:E,200),_xlfn.XLOOKUP(B265,'F3D 2001'!B:B,'F3D 2001'!E:E,200),_xlfn.XLOOKUP(B265,'F3D 1999'!B:B,'F3D 1999'!E:E,200),_xlfn.XLOOKUP(B265,'F3D 1997'!B:B,'F3D 1997'!E:E,200),_xlfn.XLOOKUP(B265,'F3D 1995'!B:B,'F3D 1995'!E:E,200),_xlfn.XLOOKUP(B265,'F3D 1993'!B:B,'F3D 1993'!E:E,200),_xlfn.XLOOKUP(B265,'F3D 1991'!B:B,'F3D 1991'!E:E,200),_xlfn.XLOOKUP(B265,'F3D 1989'!B:B,'F3D 1989'!E:E,200),_xlfn.XLOOKUP(B265,'F3D 1987'!B:B,'F3D 1987'!E:E,200),_xlfn.XLOOKUP(B265,'F3D 1985'!B:B,'F3D 1985'!E:E,200))</f>
        <v>84</v>
      </c>
      <c r="E265" s="82">
        <f>_xlfn.XLOOKUP(F265,AB:AB,AC:AC,0)+_xlfn.XLOOKUP(G265,AB:AB,AC:AC,0)+_xlfn.XLOOKUP(H265,AB:AB,AC:AC,0)+_xlfn.XLOOKUP(I265,AB:AB,AC:AC,0)+_xlfn.XLOOKUP(J265,AB:AB,AC:AC,0)+_xlfn.XLOOKUP(K265,AB:AB,AC:AC,0)+_xlfn.XLOOKUP(L265,AB:AB,AC:AC,0)+_xlfn.XLOOKUP(M265,AB:AB,AC:AC,0)+_xlfn.XLOOKUP(N265,AB:AB,AC:AC,0)+_xlfn.XLOOKUP(O265,AB:AB,AC:AC,0)+_xlfn.XLOOKUP(P265,AB:AB,AC:AC,0)+_xlfn.XLOOKUP(Q265,AB:AB,AC:AC,0)+_xlfn.XLOOKUP(R265,AB:AB,AC:AC,0)+_xlfn.XLOOKUP(S265,AB:AB,AC:AC,0)+_xlfn.XLOOKUP(T265,AB:AB,AC:AC,0)+_xlfn.XLOOKUP(U265,AB:AB,AC:AC,0)+_xlfn.XLOOKUP(V265,AB:AB,AC:AC,0)+_xlfn.XLOOKUP(W265,AB:AB,AC:AC,0)+_xlfn.XLOOKUP(X265,AB:AB,AC:AC,0)+_xlfn.XLOOKUP(Y265,AB:AB,AC:AC,0)+_xlfn.XLOOKUP(Z265,AB:AB,AC:AC,0)</f>
        <v>1.32655206983797</v>
      </c>
      <c r="F265" s="46" t="str">
        <f>_xlfn.XLOOKUP(B265,'F3D 2025'!$B$3:$B$60,'F3D 2025'!$A$3:$A$60,"-")</f>
        <v>-</v>
      </c>
      <c r="G265" s="49" t="str">
        <f>_xlfn.XLOOKUP(B265,'F3D 2023'!$B$3:$B$60,'F3D 2023'!$A$3:$A$60,"-")</f>
        <v>-</v>
      </c>
      <c r="H265" s="49" t="str">
        <f>_xlfn.XLOOKUP(B265,'F3D 2022'!$B$3:$B$60,'F3D 2022'!$A$3:$A$60,"-")</f>
        <v>-</v>
      </c>
      <c r="I265" s="49" t="str">
        <f>_xlfn.XLOOKUP(B265,'F3D 2019'!$B$3:$B$60,'F3D 2019'!$A$3:$A$60,"-")</f>
        <v>-</v>
      </c>
      <c r="J265" s="49" t="str">
        <f>_xlfn.XLOOKUP(B265,'F3D 2017'!$B$3:$B$60,'F3D 2017'!$A$3:$A$60,"-")</f>
        <v>-</v>
      </c>
      <c r="K265" s="49" t="str">
        <f>_xlfn.XLOOKUP(B265,'F3D 2015'!$B$3:$B$60,'F3D 2015'!$A$3:$A$60,"-")</f>
        <v>-</v>
      </c>
      <c r="L265" s="49" t="str">
        <f>_xlfn.XLOOKUP(B265,'F3D 2013'!$B$3:$B$60,'F3D 2013'!$A$3:$A$60,"-")</f>
        <v>-</v>
      </c>
      <c r="M265" s="49" t="str">
        <f>_xlfn.XLOOKUP(B265,'F3D 2011'!$B$3:$B$60,'F3D 2011'!$A$3:$A$60,"-")</f>
        <v>-</v>
      </c>
      <c r="N265" s="49" t="str">
        <f>_xlfn.XLOOKUP(B265,'F3D 2009'!$B$3:$B$60,'F3D 2009'!$A$3:$A$60,"-")</f>
        <v>-</v>
      </c>
      <c r="O265" s="49" t="str">
        <f>_xlfn.XLOOKUP(B265,'F3D 2007'!$B$3:$B$60,'F3D 2007'!$A$3:$A$60,"-")</f>
        <v>-</v>
      </c>
      <c r="P265" s="49" t="str">
        <f>_xlfn.XLOOKUP(B265,'F3D 2005'!$B$3:$B$60,'F3D 2005'!$A$3:$A$60,"-")</f>
        <v>-</v>
      </c>
      <c r="Q265" s="49" t="str">
        <f>_xlfn.XLOOKUP(B265,'F3D 2003'!$B$3:$B$60,'F3D 2003'!$A$3:$A$60,"-")</f>
        <v>-</v>
      </c>
      <c r="R265" s="49" t="str">
        <f>_xlfn.XLOOKUP(B265,'F3D 2001'!$B$3:$B$60,'F3D 2001'!$A$3:$A$60,"-")</f>
        <v>-</v>
      </c>
      <c r="S265" s="49" t="str">
        <f>_xlfn.XLOOKUP(B265,'F3D 1999'!$B$3:$B$60,'F3D 1999'!$A$3:$A$60,"-")</f>
        <v>-</v>
      </c>
      <c r="T265" s="49" t="str">
        <f>_xlfn.XLOOKUP(B265,'F3D 1997'!$B$3:$B$56,'F3D 1997'!$A$3:$A$56,"-")</f>
        <v>-</v>
      </c>
      <c r="U265" s="49" t="str">
        <f>_xlfn.XLOOKUP(B265,'F3D 1995'!$B$3:$B$60,'F3D 1995'!$A$3:$A$60,"-")</f>
        <v>-</v>
      </c>
      <c r="V265" s="49">
        <f>_xlfn.XLOOKUP(B265,'F3D 1993'!$B$3:$B$60,'F3D 1993'!$A$3:$A$60,"-")</f>
        <v>41</v>
      </c>
      <c r="W265" s="49" t="str">
        <f>_xlfn.XLOOKUP(B265,'F3D 1991'!$B$3:$B$60,'F3D 1991'!$A$3:$A$60,"-")</f>
        <v>-</v>
      </c>
      <c r="X265" s="49" t="str">
        <f>_xlfn.XLOOKUP(B265,'F3D 1989'!$B$3:$B$60,'F3D 1989'!$A$3:$A$60,"-")</f>
        <v>-</v>
      </c>
      <c r="Y265" s="49" t="str">
        <f>_xlfn.XLOOKUP(B265,'F3D 1987'!$B$3:$B$60,'F3D 1987'!$A$3:$A$60,"-")</f>
        <v>-</v>
      </c>
      <c r="Z265" s="50" t="str">
        <f>_xlfn.XLOOKUP(B265,'F3D 1985'!$B$3:$B$60,'F3D 1985'!$A$3:$A$60,"-")</f>
        <v>-</v>
      </c>
    </row>
    <row r="266" spans="1:26" x14ac:dyDescent="0.3">
      <c r="A266" s="40">
        <f>A265+1</f>
        <v>264</v>
      </c>
      <c r="B266" s="41" t="s">
        <v>220</v>
      </c>
      <c r="C266" s="42" t="s">
        <v>33</v>
      </c>
      <c r="D266" s="85">
        <f>MIN(_xlfn.XLOOKUP(B266,'F3D 2025'!B:B,'F3D 2025'!E:E,200),_xlfn.XLOOKUP(B266,'F3D 2023'!B:B,'F3D 2023'!E:E,200),_xlfn.XLOOKUP(B266,'F3D 2022'!B:B,'F3D 2022'!E:E,200),_xlfn.XLOOKUP(B266,'F3D 2019'!B:B,'F3D 2019'!E:E,200),_xlfn.XLOOKUP(B266,'F3D 2017'!B:B,'F3D 2017'!E:E,200),_xlfn.XLOOKUP(B266,'F3D 2015'!B:B,'F3D 2015'!E:E,200),_xlfn.XLOOKUP(B266,'F3D 2013'!B:B,'F3D 2013'!E:E,200),_xlfn.XLOOKUP(B266,'F3D 2011'!B:B,'F3D 2011'!E:E,200),_xlfn.XLOOKUP(B266,'F3D 2009'!B:B,'F3D 2009'!E:E,200),_xlfn.XLOOKUP(B266,'F3D 2007'!B:B,'F3D 2007'!E:E,200),_xlfn.XLOOKUP(B266,'F3D 2005'!B:B,'F3D 2005'!E:E,200),_xlfn.XLOOKUP(B266,'F3D 2003'!B:B,'F3D 2003'!E:E,200),_xlfn.XLOOKUP(B266,'F3D 2001'!B:B,'F3D 2001'!E:E,200),_xlfn.XLOOKUP(B266,'F3D 1999'!B:B,'F3D 1999'!E:E,200),_xlfn.XLOOKUP(B266,'F3D 1997'!B:B,'F3D 1997'!E:E,200),_xlfn.XLOOKUP(B266,'F3D 1995'!B:B,'F3D 1995'!E:E,200),_xlfn.XLOOKUP(B266,'F3D 1993'!B:B,'F3D 1993'!E:E,200),_xlfn.XLOOKUP(B266,'F3D 1991'!B:B,'F3D 1991'!E:E,200),_xlfn.XLOOKUP(B266,'F3D 1989'!B:B,'F3D 1989'!E:E,200),_xlfn.XLOOKUP(B266,'F3D 1987'!B:B,'F3D 1987'!E:E,200),_xlfn.XLOOKUP(B266,'F3D 1985'!B:B,'F3D 1985'!E:E,200))</f>
        <v>69.180000000000007</v>
      </c>
      <c r="E266" s="82">
        <f>_xlfn.XLOOKUP(F266,AB:AB,AC:AC,0)+_xlfn.XLOOKUP(G266,AB:AB,AC:AC,0)+_xlfn.XLOOKUP(H266,AB:AB,AC:AC,0)+_xlfn.XLOOKUP(I266,AB:AB,AC:AC,0)+_xlfn.XLOOKUP(J266,AB:AB,AC:AC,0)+_xlfn.XLOOKUP(K266,AB:AB,AC:AC,0)+_xlfn.XLOOKUP(L266,AB:AB,AC:AC,0)+_xlfn.XLOOKUP(M266,AB:AB,AC:AC,0)+_xlfn.XLOOKUP(N266,AB:AB,AC:AC,0)+_xlfn.XLOOKUP(O266,AB:AB,AC:AC,0)+_xlfn.XLOOKUP(P266,AB:AB,AC:AC,0)+_xlfn.XLOOKUP(Q266,AB:AB,AC:AC,0)+_xlfn.XLOOKUP(R266,AB:AB,AC:AC,0)+_xlfn.XLOOKUP(S266,AB:AB,AC:AC,0)+_xlfn.XLOOKUP(T266,AB:AB,AC:AC,0)+_xlfn.XLOOKUP(U266,AB:AB,AC:AC,0)+_xlfn.XLOOKUP(V266,AB:AB,AC:AC,0)+_xlfn.XLOOKUP(W266,AB:AB,AC:AC,0)+_xlfn.XLOOKUP(X266,AB:AB,AC:AC,0)+_xlfn.XLOOKUP(Y266,AB:AB,AC:AC,0)+_xlfn.XLOOKUP(Z266,AB:AB,AC:AC,0)</f>
        <v>1.32655206983797</v>
      </c>
      <c r="F266" s="46" t="str">
        <f>_xlfn.XLOOKUP(B266,'F3D 2025'!$B$3:$B$60,'F3D 2025'!$A$3:$A$60,"-")</f>
        <v>-</v>
      </c>
      <c r="G266" s="49" t="str">
        <f>_xlfn.XLOOKUP(B266,'F3D 2023'!$B$3:$B$60,'F3D 2023'!$A$3:$A$60,"-")</f>
        <v>-</v>
      </c>
      <c r="H266" s="49" t="str">
        <f>_xlfn.XLOOKUP(B266,'F3D 2022'!$B$3:$B$60,'F3D 2022'!$A$3:$A$60,"-")</f>
        <v>-</v>
      </c>
      <c r="I266" s="49" t="str">
        <f>_xlfn.XLOOKUP(B266,'F3D 2019'!$B$3:$B$60,'F3D 2019'!$A$3:$A$60,"-")</f>
        <v>-</v>
      </c>
      <c r="J266" s="49" t="str">
        <f>_xlfn.XLOOKUP(B266,'F3D 2017'!$B$3:$B$60,'F3D 2017'!$A$3:$A$60,"-")</f>
        <v>-</v>
      </c>
      <c r="K266" s="49" t="str">
        <f>_xlfn.XLOOKUP(B266,'F3D 2015'!$B$3:$B$60,'F3D 2015'!$A$3:$A$60,"-")</f>
        <v>-</v>
      </c>
      <c r="L266" s="49" t="str">
        <f>_xlfn.XLOOKUP(B266,'F3D 2013'!$B$3:$B$60,'F3D 2013'!$A$3:$A$60,"-")</f>
        <v>-</v>
      </c>
      <c r="M266" s="49" t="str">
        <f>_xlfn.XLOOKUP(B266,'F3D 2011'!$B$3:$B$60,'F3D 2011'!$A$3:$A$60,"-")</f>
        <v>-</v>
      </c>
      <c r="N266" s="49" t="str">
        <f>_xlfn.XLOOKUP(B266,'F3D 2009'!$B$3:$B$60,'F3D 2009'!$A$3:$A$60,"-")</f>
        <v>-</v>
      </c>
      <c r="O266" s="49">
        <f>_xlfn.XLOOKUP(B266,'F3D 2007'!$B$3:$B$60,'F3D 2007'!$A$3:$A$60,"-")</f>
        <v>41</v>
      </c>
      <c r="P266" s="49" t="str">
        <f>_xlfn.XLOOKUP(B266,'F3D 2005'!$B$3:$B$60,'F3D 2005'!$A$3:$A$60,"-")</f>
        <v>-</v>
      </c>
      <c r="Q266" s="49" t="str">
        <f>_xlfn.XLOOKUP(B266,'F3D 2003'!$B$3:$B$60,'F3D 2003'!$A$3:$A$60,"-")</f>
        <v>-</v>
      </c>
      <c r="R266" s="49" t="str">
        <f>_xlfn.XLOOKUP(B266,'F3D 2001'!$B$3:$B$60,'F3D 2001'!$A$3:$A$60,"-")</f>
        <v>-</v>
      </c>
      <c r="S266" s="49" t="str">
        <f>_xlfn.XLOOKUP(B266,'F3D 1999'!$B$3:$B$60,'F3D 1999'!$A$3:$A$60,"-")</f>
        <v>-</v>
      </c>
      <c r="T266" s="49" t="str">
        <f>_xlfn.XLOOKUP(B266,'F3D 1997'!$B$3:$B$56,'F3D 1997'!$A$3:$A$56,"-")</f>
        <v>-</v>
      </c>
      <c r="U266" s="49" t="str">
        <f>_xlfn.XLOOKUP(B266,'F3D 1995'!$B$3:$B$60,'F3D 1995'!$A$3:$A$60,"-")</f>
        <v>-</v>
      </c>
      <c r="V266" s="49" t="str">
        <f>_xlfn.XLOOKUP(B266,'F3D 1993'!$B$3:$B$60,'F3D 1993'!$A$3:$A$60,"-")</f>
        <v>-</v>
      </c>
      <c r="W266" s="49" t="str">
        <f>_xlfn.XLOOKUP(B266,'F3D 1991'!$B$3:$B$60,'F3D 1991'!$A$3:$A$60,"-")</f>
        <v>-</v>
      </c>
      <c r="X266" s="49" t="str">
        <f>_xlfn.XLOOKUP(B266,'F3D 1989'!$B$3:$B$60,'F3D 1989'!$A$3:$A$60,"-")</f>
        <v>-</v>
      </c>
      <c r="Y266" s="49" t="str">
        <f>_xlfn.XLOOKUP(B266,'F3D 1987'!$B$3:$B$60,'F3D 1987'!$A$3:$A$60,"-")</f>
        <v>-</v>
      </c>
      <c r="Z266" s="50" t="str">
        <f>_xlfn.XLOOKUP(B266,'F3D 1985'!$B$3:$B$60,'F3D 1985'!$A$3:$A$60,"-")</f>
        <v>-</v>
      </c>
    </row>
    <row r="267" spans="1:26" x14ac:dyDescent="0.3">
      <c r="A267" s="40">
        <f>A266+1</f>
        <v>265</v>
      </c>
      <c r="B267" s="41" t="s">
        <v>194</v>
      </c>
      <c r="C267" s="42" t="s">
        <v>34</v>
      </c>
      <c r="D267" s="85">
        <f>MIN(_xlfn.XLOOKUP(B267,'F3D 2025'!B:B,'F3D 2025'!E:E,200),_xlfn.XLOOKUP(B267,'F3D 2023'!B:B,'F3D 2023'!E:E,200),_xlfn.XLOOKUP(B267,'F3D 2022'!B:B,'F3D 2022'!E:E,200),_xlfn.XLOOKUP(B267,'F3D 2019'!B:B,'F3D 2019'!E:E,200),_xlfn.XLOOKUP(B267,'F3D 2017'!B:B,'F3D 2017'!E:E,200),_xlfn.XLOOKUP(B267,'F3D 2015'!B:B,'F3D 2015'!E:E,200),_xlfn.XLOOKUP(B267,'F3D 2013'!B:B,'F3D 2013'!E:E,200),_xlfn.XLOOKUP(B267,'F3D 2011'!B:B,'F3D 2011'!E:E,200),_xlfn.XLOOKUP(B267,'F3D 2009'!B:B,'F3D 2009'!E:E,200),_xlfn.XLOOKUP(B267,'F3D 2007'!B:B,'F3D 2007'!E:E,200),_xlfn.XLOOKUP(B267,'F3D 2005'!B:B,'F3D 2005'!E:E,200),_xlfn.XLOOKUP(B267,'F3D 2003'!B:B,'F3D 2003'!E:E,200),_xlfn.XLOOKUP(B267,'F3D 2001'!B:B,'F3D 2001'!E:E,200),_xlfn.XLOOKUP(B267,'F3D 1999'!B:B,'F3D 1999'!E:E,200),_xlfn.XLOOKUP(B267,'F3D 1997'!B:B,'F3D 1997'!E:E,200),_xlfn.XLOOKUP(B267,'F3D 1995'!B:B,'F3D 1995'!E:E,200),_xlfn.XLOOKUP(B267,'F3D 1993'!B:B,'F3D 1993'!E:E,200),_xlfn.XLOOKUP(B267,'F3D 1991'!B:B,'F3D 1991'!E:E,200),_xlfn.XLOOKUP(B267,'F3D 1989'!B:B,'F3D 1989'!E:E,200),_xlfn.XLOOKUP(B267,'F3D 1987'!B:B,'F3D 1987'!E:E,200),_xlfn.XLOOKUP(B267,'F3D 1985'!B:B,'F3D 1985'!E:E,200))</f>
        <v>70.489999999999995</v>
      </c>
      <c r="E267" s="82">
        <f>_xlfn.XLOOKUP(F267,AB:AB,AC:AC,0)+_xlfn.XLOOKUP(G267,AB:AB,AC:AC,0)+_xlfn.XLOOKUP(H267,AB:AB,AC:AC,0)+_xlfn.XLOOKUP(I267,AB:AB,AC:AC,0)+_xlfn.XLOOKUP(J267,AB:AB,AC:AC,0)+_xlfn.XLOOKUP(K267,AB:AB,AC:AC,0)+_xlfn.XLOOKUP(L267,AB:AB,AC:AC,0)+_xlfn.XLOOKUP(M267,AB:AB,AC:AC,0)+_xlfn.XLOOKUP(N267,AB:AB,AC:AC,0)+_xlfn.XLOOKUP(O267,AB:AB,AC:AC,0)+_xlfn.XLOOKUP(P267,AB:AB,AC:AC,0)+_xlfn.XLOOKUP(Q267,AB:AB,AC:AC,0)+_xlfn.XLOOKUP(R267,AB:AB,AC:AC,0)+_xlfn.XLOOKUP(S267,AB:AB,AC:AC,0)+_xlfn.XLOOKUP(T267,AB:AB,AC:AC,0)+_xlfn.XLOOKUP(U267,AB:AB,AC:AC,0)+_xlfn.XLOOKUP(V267,AB:AB,AC:AC,0)+_xlfn.XLOOKUP(W267,AB:AB,AC:AC,0)+_xlfn.XLOOKUP(X267,AB:AB,AC:AC,0)+_xlfn.XLOOKUP(Y267,AB:AB,AC:AC,0)+_xlfn.XLOOKUP(Z267,AB:AB,AC:AC,0)</f>
        <v>1.32655206983797</v>
      </c>
      <c r="F267" s="46" t="str">
        <f>_xlfn.XLOOKUP(B267,'F3D 2025'!$B$3:$B$60,'F3D 2025'!$A$3:$A$60,"-")</f>
        <v>-</v>
      </c>
      <c r="G267" s="49" t="str">
        <f>_xlfn.XLOOKUP(B267,'F3D 2023'!$B$3:$B$60,'F3D 2023'!$A$3:$A$60,"-")</f>
        <v>-</v>
      </c>
      <c r="H267" s="49" t="str">
        <f>_xlfn.XLOOKUP(B267,'F3D 2022'!$B$3:$B$60,'F3D 2022'!$A$3:$A$60,"-")</f>
        <v>-</v>
      </c>
      <c r="I267" s="49" t="str">
        <f>_xlfn.XLOOKUP(B267,'F3D 2019'!$B$3:$B$60,'F3D 2019'!$A$3:$A$60,"-")</f>
        <v>-</v>
      </c>
      <c r="J267" s="49" t="str">
        <f>_xlfn.XLOOKUP(B267,'F3D 2017'!$B$3:$B$60,'F3D 2017'!$A$3:$A$60,"-")</f>
        <v>-</v>
      </c>
      <c r="K267" s="49" t="str">
        <f>_xlfn.XLOOKUP(B267,'F3D 2015'!$B$3:$B$60,'F3D 2015'!$A$3:$A$60,"-")</f>
        <v>-</v>
      </c>
      <c r="L267" s="49" t="str">
        <f>_xlfn.XLOOKUP(B267,'F3D 2013'!$B$3:$B$60,'F3D 2013'!$A$3:$A$60,"-")</f>
        <v>-</v>
      </c>
      <c r="M267" s="49" t="str">
        <f>_xlfn.XLOOKUP(B267,'F3D 2011'!$B$3:$B$60,'F3D 2011'!$A$3:$A$60,"-")</f>
        <v>-</v>
      </c>
      <c r="N267" s="49">
        <f>_xlfn.XLOOKUP(B267,'F3D 2009'!$B$3:$B$60,'F3D 2009'!$A$3:$A$60,"-")</f>
        <v>41</v>
      </c>
      <c r="O267" s="49" t="str">
        <f>_xlfn.XLOOKUP(B267,'F3D 2007'!$B$3:$B$60,'F3D 2007'!$A$3:$A$60,"-")</f>
        <v>-</v>
      </c>
      <c r="P267" s="49" t="str">
        <f>_xlfn.XLOOKUP(B267,'F3D 2005'!$B$3:$B$60,'F3D 2005'!$A$3:$A$60,"-")</f>
        <v>-</v>
      </c>
      <c r="Q267" s="49" t="str">
        <f>_xlfn.XLOOKUP(B267,'F3D 2003'!$B$3:$B$60,'F3D 2003'!$A$3:$A$60,"-")</f>
        <v>-</v>
      </c>
      <c r="R267" s="49" t="str">
        <f>_xlfn.XLOOKUP(B267,'F3D 2001'!$B$3:$B$60,'F3D 2001'!$A$3:$A$60,"-")</f>
        <v>-</v>
      </c>
      <c r="S267" s="49" t="str">
        <f>_xlfn.XLOOKUP(B267,'F3D 1999'!$B$3:$B$60,'F3D 1999'!$A$3:$A$60,"-")</f>
        <v>-</v>
      </c>
      <c r="T267" s="49" t="str">
        <f>_xlfn.XLOOKUP(B267,'F3D 1997'!$B$3:$B$56,'F3D 1997'!$A$3:$A$56,"-")</f>
        <v>-</v>
      </c>
      <c r="U267" s="49" t="str">
        <f>_xlfn.XLOOKUP(B267,'F3D 1995'!$B$3:$B$60,'F3D 1995'!$A$3:$A$60,"-")</f>
        <v>-</v>
      </c>
      <c r="V267" s="49" t="str">
        <f>_xlfn.XLOOKUP(B267,'F3D 1993'!$B$3:$B$60,'F3D 1993'!$A$3:$A$60,"-")</f>
        <v>-</v>
      </c>
      <c r="W267" s="49" t="str">
        <f>_xlfn.XLOOKUP(B267,'F3D 1991'!$B$3:$B$60,'F3D 1991'!$A$3:$A$60,"-")</f>
        <v>-</v>
      </c>
      <c r="X267" s="49" t="str">
        <f>_xlfn.XLOOKUP(B267,'F3D 1989'!$B$3:$B$60,'F3D 1989'!$A$3:$A$60,"-")</f>
        <v>-</v>
      </c>
      <c r="Y267" s="49" t="str">
        <f>_xlfn.XLOOKUP(B267,'F3D 1987'!$B$3:$B$60,'F3D 1987'!$A$3:$A$60,"-")</f>
        <v>-</v>
      </c>
      <c r="Z267" s="50" t="str">
        <f>_xlfn.XLOOKUP(B267,'F3D 1985'!$B$3:$B$60,'F3D 1985'!$A$3:$A$60,"-")</f>
        <v>-</v>
      </c>
    </row>
    <row r="268" spans="1:26" x14ac:dyDescent="0.3">
      <c r="A268" s="40">
        <f>A267+1</f>
        <v>266</v>
      </c>
      <c r="B268" s="41" t="s">
        <v>279</v>
      </c>
      <c r="C268" s="42" t="s">
        <v>7</v>
      </c>
      <c r="D268" s="85">
        <f>MIN(_xlfn.XLOOKUP(B268,'F3D 2025'!B:B,'F3D 2025'!E:E,200),_xlfn.XLOOKUP(B268,'F3D 2023'!B:B,'F3D 2023'!E:E,200),_xlfn.XLOOKUP(B268,'F3D 2022'!B:B,'F3D 2022'!E:E,200),_xlfn.XLOOKUP(B268,'F3D 2019'!B:B,'F3D 2019'!E:E,200),_xlfn.XLOOKUP(B268,'F3D 2017'!B:B,'F3D 2017'!E:E,200),_xlfn.XLOOKUP(B268,'F3D 2015'!B:B,'F3D 2015'!E:E,200),_xlfn.XLOOKUP(B268,'F3D 2013'!B:B,'F3D 2013'!E:E,200),_xlfn.XLOOKUP(B268,'F3D 2011'!B:B,'F3D 2011'!E:E,200),_xlfn.XLOOKUP(B268,'F3D 2009'!B:B,'F3D 2009'!E:E,200),_xlfn.XLOOKUP(B268,'F3D 2007'!B:B,'F3D 2007'!E:E,200),_xlfn.XLOOKUP(B268,'F3D 2005'!B:B,'F3D 2005'!E:E,200),_xlfn.XLOOKUP(B268,'F3D 2003'!B:B,'F3D 2003'!E:E,200),_xlfn.XLOOKUP(B268,'F3D 2001'!B:B,'F3D 2001'!E:E,200),_xlfn.XLOOKUP(B268,'F3D 1999'!B:B,'F3D 1999'!E:E,200),_xlfn.XLOOKUP(B268,'F3D 1997'!B:B,'F3D 1997'!E:E,200),_xlfn.XLOOKUP(B268,'F3D 1995'!B:B,'F3D 1995'!E:E,200),_xlfn.XLOOKUP(B268,'F3D 1993'!B:B,'F3D 1993'!E:E,200),_xlfn.XLOOKUP(B268,'F3D 1991'!B:B,'F3D 1991'!E:E,200),_xlfn.XLOOKUP(B268,'F3D 1989'!B:B,'F3D 1989'!E:E,200),_xlfn.XLOOKUP(B268,'F3D 1987'!B:B,'F3D 1987'!E:E,200),_xlfn.XLOOKUP(B268,'F3D 1985'!B:B,'F3D 1985'!E:E,200))</f>
        <v>64.42</v>
      </c>
      <c r="E268" s="82">
        <f>_xlfn.XLOOKUP(F268,AB:AB,AC:AC,0)+_xlfn.XLOOKUP(G268,AB:AB,AC:AC,0)+_xlfn.XLOOKUP(H268,AB:AB,AC:AC,0)+_xlfn.XLOOKUP(I268,AB:AB,AC:AC,0)+_xlfn.XLOOKUP(J268,AB:AB,AC:AC,0)+_xlfn.XLOOKUP(K268,AB:AB,AC:AC,0)+_xlfn.XLOOKUP(L268,AB:AB,AC:AC,0)+_xlfn.XLOOKUP(M268,AB:AB,AC:AC,0)+_xlfn.XLOOKUP(N268,AB:AB,AC:AC,0)+_xlfn.XLOOKUP(O268,AB:AB,AC:AC,0)+_xlfn.XLOOKUP(P268,AB:AB,AC:AC,0)+_xlfn.XLOOKUP(Q268,AB:AB,AC:AC,0)+_xlfn.XLOOKUP(R268,AB:AB,AC:AC,0)+_xlfn.XLOOKUP(S268,AB:AB,AC:AC,0)+_xlfn.XLOOKUP(T268,AB:AB,AC:AC,0)+_xlfn.XLOOKUP(U268,AB:AB,AC:AC,0)+_xlfn.XLOOKUP(V268,AB:AB,AC:AC,0)+_xlfn.XLOOKUP(W268,AB:AB,AC:AC,0)+_xlfn.XLOOKUP(X268,AB:AB,AC:AC,0)+_xlfn.XLOOKUP(Y268,AB:AB,AC:AC,0)+_xlfn.XLOOKUP(Z268,AB:AB,AC:AC,0)</f>
        <v>1.32655206983797</v>
      </c>
      <c r="F268" s="46" t="str">
        <f>_xlfn.XLOOKUP(B268,'F3D 2025'!$B$3:$B$60,'F3D 2025'!$A$3:$A$60,"-")</f>
        <v>-</v>
      </c>
      <c r="G268" s="49" t="str">
        <f>_xlfn.XLOOKUP(B268,'F3D 2023'!$B$3:$B$60,'F3D 2023'!$A$3:$A$60,"-")</f>
        <v>-</v>
      </c>
      <c r="H268" s="49" t="str">
        <f>_xlfn.XLOOKUP(B268,'F3D 2022'!$B$3:$B$60,'F3D 2022'!$A$3:$A$60,"-")</f>
        <v>-</v>
      </c>
      <c r="I268" s="49" t="str">
        <f>_xlfn.XLOOKUP(B268,'F3D 2019'!$B$3:$B$60,'F3D 2019'!$A$3:$A$60,"-")</f>
        <v>-</v>
      </c>
      <c r="J268" s="49" t="str">
        <f>_xlfn.XLOOKUP(B268,'F3D 2017'!$B$3:$B$60,'F3D 2017'!$A$3:$A$60,"-")</f>
        <v>-</v>
      </c>
      <c r="K268" s="49" t="str">
        <f>_xlfn.XLOOKUP(B268,'F3D 2015'!$B$3:$B$60,'F3D 2015'!$A$3:$A$60,"-")</f>
        <v>-</v>
      </c>
      <c r="L268" s="49">
        <f>_xlfn.XLOOKUP(B268,'F3D 2013'!$B$3:$B$60,'F3D 2013'!$A$3:$A$60,"-")</f>
        <v>41</v>
      </c>
      <c r="M268" s="49" t="str">
        <f>_xlfn.XLOOKUP(B268,'F3D 2011'!$B$3:$B$60,'F3D 2011'!$A$3:$A$60,"-")</f>
        <v>-</v>
      </c>
      <c r="N268" s="49" t="str">
        <f>_xlfn.XLOOKUP(B268,'F3D 2009'!$B$3:$B$60,'F3D 2009'!$A$3:$A$60,"-")</f>
        <v>-</v>
      </c>
      <c r="O268" s="49" t="str">
        <f>_xlfn.XLOOKUP(B268,'F3D 2007'!$B$3:$B$60,'F3D 2007'!$A$3:$A$60,"-")</f>
        <v>-</v>
      </c>
      <c r="P268" s="49" t="str">
        <f>_xlfn.XLOOKUP(B268,'F3D 2005'!$B$3:$B$60,'F3D 2005'!$A$3:$A$60,"-")</f>
        <v>-</v>
      </c>
      <c r="Q268" s="49" t="str">
        <f>_xlfn.XLOOKUP(B268,'F3D 2003'!$B$3:$B$60,'F3D 2003'!$A$3:$A$60,"-")</f>
        <v>-</v>
      </c>
      <c r="R268" s="49" t="str">
        <f>_xlfn.XLOOKUP(B268,'F3D 2001'!$B$3:$B$60,'F3D 2001'!$A$3:$A$60,"-")</f>
        <v>-</v>
      </c>
      <c r="S268" s="49" t="str">
        <f>_xlfn.XLOOKUP(B268,'F3D 1999'!$B$3:$B$60,'F3D 1999'!$A$3:$A$60,"-")</f>
        <v>-</v>
      </c>
      <c r="T268" s="49" t="str">
        <f>_xlfn.XLOOKUP(B268,'F3D 1997'!$B$3:$B$56,'F3D 1997'!$A$3:$A$56,"-")</f>
        <v>-</v>
      </c>
      <c r="U268" s="49" t="str">
        <f>_xlfn.XLOOKUP(B268,'F3D 1995'!$B$3:$B$60,'F3D 1995'!$A$3:$A$60,"-")</f>
        <v>-</v>
      </c>
      <c r="V268" s="49" t="str">
        <f>_xlfn.XLOOKUP(B268,'F3D 1993'!$B$3:$B$60,'F3D 1993'!$A$3:$A$60,"-")</f>
        <v>-</v>
      </c>
      <c r="W268" s="49" t="str">
        <f>_xlfn.XLOOKUP(B268,'F3D 1991'!$B$3:$B$60,'F3D 1991'!$A$3:$A$60,"-")</f>
        <v>-</v>
      </c>
      <c r="X268" s="49" t="str">
        <f>_xlfn.XLOOKUP(B268,'F3D 1989'!$B$3:$B$60,'F3D 1989'!$A$3:$A$60,"-")</f>
        <v>-</v>
      </c>
      <c r="Y268" s="49" t="str">
        <f>_xlfn.XLOOKUP(B268,'F3D 1987'!$B$3:$B$60,'F3D 1987'!$A$3:$A$60,"-")</f>
        <v>-</v>
      </c>
      <c r="Z268" s="50" t="str">
        <f>_xlfn.XLOOKUP(B268,'F3D 1985'!$B$3:$B$60,'F3D 1985'!$A$3:$A$60,"-")</f>
        <v>-</v>
      </c>
    </row>
    <row r="269" spans="1:26" x14ac:dyDescent="0.3">
      <c r="A269" s="40">
        <f>A268+1</f>
        <v>267</v>
      </c>
      <c r="B269" s="41" t="s">
        <v>297</v>
      </c>
      <c r="C269" s="42" t="s">
        <v>373</v>
      </c>
      <c r="D269" s="85">
        <f>MIN(_xlfn.XLOOKUP(B269,'F3D 2025'!B:B,'F3D 2025'!E:E,200),_xlfn.XLOOKUP(B269,'F3D 2023'!B:B,'F3D 2023'!E:E,200),_xlfn.XLOOKUP(B269,'F3D 2022'!B:B,'F3D 2022'!E:E,200),_xlfn.XLOOKUP(B269,'F3D 2019'!B:B,'F3D 2019'!E:E,200),_xlfn.XLOOKUP(B269,'F3D 2017'!B:B,'F3D 2017'!E:E,200),_xlfn.XLOOKUP(B269,'F3D 2015'!B:B,'F3D 2015'!E:E,200),_xlfn.XLOOKUP(B269,'F3D 2013'!B:B,'F3D 2013'!E:E,200),_xlfn.XLOOKUP(B269,'F3D 2011'!B:B,'F3D 2011'!E:E,200),_xlfn.XLOOKUP(B269,'F3D 2009'!B:B,'F3D 2009'!E:E,200),_xlfn.XLOOKUP(B269,'F3D 2007'!B:B,'F3D 2007'!E:E,200),_xlfn.XLOOKUP(B269,'F3D 2005'!B:B,'F3D 2005'!E:E,200),_xlfn.XLOOKUP(B269,'F3D 2003'!B:B,'F3D 2003'!E:E,200),_xlfn.XLOOKUP(B269,'F3D 2001'!B:B,'F3D 2001'!E:E,200),_xlfn.XLOOKUP(B269,'F3D 1999'!B:B,'F3D 1999'!E:E,200),_xlfn.XLOOKUP(B269,'F3D 1997'!B:B,'F3D 1997'!E:E,200),_xlfn.XLOOKUP(B269,'F3D 1995'!B:B,'F3D 1995'!E:E,200),_xlfn.XLOOKUP(B269,'F3D 1993'!B:B,'F3D 1993'!E:E,200),_xlfn.XLOOKUP(B269,'F3D 1991'!B:B,'F3D 1991'!E:E,200),_xlfn.XLOOKUP(B269,'F3D 1989'!B:B,'F3D 1989'!E:E,200),_xlfn.XLOOKUP(B269,'F3D 1987'!B:B,'F3D 1987'!E:E,200),_xlfn.XLOOKUP(B269,'F3D 1985'!B:B,'F3D 1985'!E:E,200))</f>
        <v>68.2</v>
      </c>
      <c r="E269" s="82">
        <f>_xlfn.XLOOKUP(F269,AB:AB,AC:AC,0)+_xlfn.XLOOKUP(G269,AB:AB,AC:AC,0)+_xlfn.XLOOKUP(H269,AB:AB,AC:AC,0)+_xlfn.XLOOKUP(I269,AB:AB,AC:AC,0)+_xlfn.XLOOKUP(J269,AB:AB,AC:AC,0)+_xlfn.XLOOKUP(K269,AB:AB,AC:AC,0)+_xlfn.XLOOKUP(L269,AB:AB,AC:AC,0)+_xlfn.XLOOKUP(M269,AB:AB,AC:AC,0)+_xlfn.XLOOKUP(N269,AB:AB,AC:AC,0)+_xlfn.XLOOKUP(O269,AB:AB,AC:AC,0)+_xlfn.XLOOKUP(P269,AB:AB,AC:AC,0)+_xlfn.XLOOKUP(Q269,AB:AB,AC:AC,0)+_xlfn.XLOOKUP(R269,AB:AB,AC:AC,0)+_xlfn.XLOOKUP(S269,AB:AB,AC:AC,0)+_xlfn.XLOOKUP(T269,AB:AB,AC:AC,0)+_xlfn.XLOOKUP(U269,AB:AB,AC:AC,0)+_xlfn.XLOOKUP(V269,AB:AB,AC:AC,0)+_xlfn.XLOOKUP(W269,AB:AB,AC:AC,0)+_xlfn.XLOOKUP(X269,AB:AB,AC:AC,0)+_xlfn.XLOOKUP(Y269,AB:AB,AC:AC,0)+_xlfn.XLOOKUP(Z269,AB:AB,AC:AC,0)</f>
        <v>1.2830807724602142</v>
      </c>
      <c r="F269" s="46" t="str">
        <f>_xlfn.XLOOKUP(B269,'F3D 2025'!$B$3:$B$60,'F3D 2025'!$A$3:$A$60,"-")</f>
        <v>-</v>
      </c>
      <c r="G269" s="49" t="str">
        <f>_xlfn.XLOOKUP(B269,'F3D 2023'!$B$3:$B$60,'F3D 2023'!$A$3:$A$60,"-")</f>
        <v>-</v>
      </c>
      <c r="H269" s="49" t="str">
        <f>_xlfn.XLOOKUP(B269,'F3D 2022'!$B$3:$B$60,'F3D 2022'!$A$3:$A$60,"-")</f>
        <v>-</v>
      </c>
      <c r="I269" s="49" t="str">
        <f>_xlfn.XLOOKUP(B269,'F3D 2019'!$B$3:$B$60,'F3D 2019'!$A$3:$A$60,"-")</f>
        <v>-</v>
      </c>
      <c r="J269" s="49" t="str">
        <f>_xlfn.XLOOKUP(B269,'F3D 2017'!$B$3:$B$60,'F3D 2017'!$A$3:$A$60,"-")</f>
        <v>-</v>
      </c>
      <c r="K269" s="49" t="str">
        <f>_xlfn.XLOOKUP(B269,'F3D 2015'!$B$3:$B$60,'F3D 2015'!$A$3:$A$60,"-")</f>
        <v>-</v>
      </c>
      <c r="L269" s="49" t="str">
        <f>_xlfn.XLOOKUP(B269,'F3D 2013'!$B$3:$B$60,'F3D 2013'!$A$3:$A$60,"-")</f>
        <v>-</v>
      </c>
      <c r="M269" s="49" t="str">
        <f>_xlfn.XLOOKUP(B269,'F3D 2011'!$B$3:$B$60,'F3D 2011'!$A$3:$A$60,"-")</f>
        <v>-</v>
      </c>
      <c r="N269" s="49" t="str">
        <f>_xlfn.XLOOKUP(B269,'F3D 2009'!$B$3:$B$60,'F3D 2009'!$A$3:$A$60,"-")</f>
        <v>-</v>
      </c>
      <c r="O269" s="49" t="str">
        <f>_xlfn.XLOOKUP(B269,'F3D 2007'!$B$3:$B$60,'F3D 2007'!$A$3:$A$60,"-")</f>
        <v>-</v>
      </c>
      <c r="P269" s="49" t="str">
        <f>_xlfn.XLOOKUP(B269,'F3D 2005'!$B$3:$B$60,'F3D 2005'!$A$3:$A$60,"-")</f>
        <v>-</v>
      </c>
      <c r="Q269" s="49" t="str">
        <f>_xlfn.XLOOKUP(B269,'F3D 2003'!$B$3:$B$60,'F3D 2003'!$A$3:$A$60,"-")</f>
        <v>-</v>
      </c>
      <c r="R269" s="49" t="str">
        <f>_xlfn.XLOOKUP(B269,'F3D 2001'!$B$3:$B$60,'F3D 2001'!$A$3:$A$60,"-")</f>
        <v>-</v>
      </c>
      <c r="S269" s="49">
        <f>_xlfn.XLOOKUP(B269,'F3D 1999'!$B$3:$B$60,'F3D 1999'!$A$3:$A$60,"-")</f>
        <v>42</v>
      </c>
      <c r="T269" s="49" t="str">
        <f>_xlfn.XLOOKUP(B269,'F3D 1997'!$B$3:$B$56,'F3D 1997'!$A$3:$A$56,"-")</f>
        <v>-</v>
      </c>
      <c r="U269" s="49" t="str">
        <f>_xlfn.XLOOKUP(B269,'F3D 1995'!$B$3:$B$60,'F3D 1995'!$A$3:$A$60,"-")</f>
        <v>-</v>
      </c>
      <c r="V269" s="49" t="str">
        <f>_xlfn.XLOOKUP(B269,'F3D 1993'!$B$3:$B$60,'F3D 1993'!$A$3:$A$60,"-")</f>
        <v>-</v>
      </c>
      <c r="W269" s="49" t="str">
        <f>_xlfn.XLOOKUP(B269,'F3D 1991'!$B$3:$B$60,'F3D 1991'!$A$3:$A$60,"-")</f>
        <v>-</v>
      </c>
      <c r="X269" s="49" t="str">
        <f>_xlfn.XLOOKUP(B269,'F3D 1989'!$B$3:$B$60,'F3D 1989'!$A$3:$A$60,"-")</f>
        <v>-</v>
      </c>
      <c r="Y269" s="49" t="str">
        <f>_xlfn.XLOOKUP(B269,'F3D 1987'!$B$3:$B$60,'F3D 1987'!$A$3:$A$60,"-")</f>
        <v>-</v>
      </c>
      <c r="Z269" s="50" t="str">
        <f>_xlfn.XLOOKUP(B269,'F3D 1985'!$B$3:$B$60,'F3D 1985'!$A$3:$A$60,"-")</f>
        <v>-</v>
      </c>
    </row>
    <row r="270" spans="1:26" x14ac:dyDescent="0.3">
      <c r="A270" s="40">
        <f>A269+1</f>
        <v>268</v>
      </c>
      <c r="B270" s="41" t="s">
        <v>162</v>
      </c>
      <c r="C270" s="42" t="s">
        <v>34</v>
      </c>
      <c r="D270" s="85">
        <f>MIN(_xlfn.XLOOKUP(B270,'F3D 2025'!B:B,'F3D 2025'!E:E,200),_xlfn.XLOOKUP(B270,'F3D 2023'!B:B,'F3D 2023'!E:E,200),_xlfn.XLOOKUP(B270,'F3D 2022'!B:B,'F3D 2022'!E:E,200),_xlfn.XLOOKUP(B270,'F3D 2019'!B:B,'F3D 2019'!E:E,200),_xlfn.XLOOKUP(B270,'F3D 2017'!B:B,'F3D 2017'!E:E,200),_xlfn.XLOOKUP(B270,'F3D 2015'!B:B,'F3D 2015'!E:E,200),_xlfn.XLOOKUP(B270,'F3D 2013'!B:B,'F3D 2013'!E:E,200),_xlfn.XLOOKUP(B270,'F3D 2011'!B:B,'F3D 2011'!E:E,200),_xlfn.XLOOKUP(B270,'F3D 2009'!B:B,'F3D 2009'!E:E,200),_xlfn.XLOOKUP(B270,'F3D 2007'!B:B,'F3D 2007'!E:E,200),_xlfn.XLOOKUP(B270,'F3D 2005'!B:B,'F3D 2005'!E:E,200),_xlfn.XLOOKUP(B270,'F3D 2003'!B:B,'F3D 2003'!E:E,200),_xlfn.XLOOKUP(B270,'F3D 2001'!B:B,'F3D 2001'!E:E,200),_xlfn.XLOOKUP(B270,'F3D 1999'!B:B,'F3D 1999'!E:E,200),_xlfn.XLOOKUP(B270,'F3D 1997'!B:B,'F3D 1997'!E:E,200),_xlfn.XLOOKUP(B270,'F3D 1995'!B:B,'F3D 1995'!E:E,200),_xlfn.XLOOKUP(B270,'F3D 1993'!B:B,'F3D 1993'!E:E,200),_xlfn.XLOOKUP(B270,'F3D 1991'!B:B,'F3D 1991'!E:E,200),_xlfn.XLOOKUP(B270,'F3D 1989'!B:B,'F3D 1989'!E:E,200),_xlfn.XLOOKUP(B270,'F3D 1987'!B:B,'F3D 1987'!E:E,200),_xlfn.XLOOKUP(B270,'F3D 1985'!B:B,'F3D 1985'!E:E,200))</f>
        <v>59.84</v>
      </c>
      <c r="E270" s="82">
        <f>_xlfn.XLOOKUP(F270,AB:AB,AC:AC,0)+_xlfn.XLOOKUP(G270,AB:AB,AC:AC,0)+_xlfn.XLOOKUP(H270,AB:AB,AC:AC,0)+_xlfn.XLOOKUP(I270,AB:AB,AC:AC,0)+_xlfn.XLOOKUP(J270,AB:AB,AC:AC,0)+_xlfn.XLOOKUP(K270,AB:AB,AC:AC,0)+_xlfn.XLOOKUP(L270,AB:AB,AC:AC,0)+_xlfn.XLOOKUP(M270,AB:AB,AC:AC,0)+_xlfn.XLOOKUP(N270,AB:AB,AC:AC,0)+_xlfn.XLOOKUP(O270,AB:AB,AC:AC,0)+_xlfn.XLOOKUP(P270,AB:AB,AC:AC,0)+_xlfn.XLOOKUP(Q270,AB:AB,AC:AC,0)+_xlfn.XLOOKUP(R270,AB:AB,AC:AC,0)+_xlfn.XLOOKUP(S270,AB:AB,AC:AC,0)+_xlfn.XLOOKUP(T270,AB:AB,AC:AC,0)+_xlfn.XLOOKUP(U270,AB:AB,AC:AC,0)+_xlfn.XLOOKUP(V270,AB:AB,AC:AC,0)+_xlfn.XLOOKUP(W270,AB:AB,AC:AC,0)+_xlfn.XLOOKUP(X270,AB:AB,AC:AC,0)+_xlfn.XLOOKUP(Y270,AB:AB,AC:AC,0)+_xlfn.XLOOKUP(Z270,AB:AB,AC:AC,0)</f>
        <v>1.2830807724602142</v>
      </c>
      <c r="F270" s="46" t="str">
        <f>_xlfn.XLOOKUP(B270,'F3D 2025'!$B$3:$B$60,'F3D 2025'!$A$3:$A$60,"-")</f>
        <v>-</v>
      </c>
      <c r="G270" s="49" t="str">
        <f>_xlfn.XLOOKUP(B270,'F3D 2023'!$B$3:$B$60,'F3D 2023'!$A$3:$A$60,"-")</f>
        <v>-</v>
      </c>
      <c r="H270" s="49" t="str">
        <f>_xlfn.XLOOKUP(B270,'F3D 2022'!$B$3:$B$60,'F3D 2022'!$A$3:$A$60,"-")</f>
        <v>-</v>
      </c>
      <c r="I270" s="49" t="str">
        <f>_xlfn.XLOOKUP(B270,'F3D 2019'!$B$3:$B$60,'F3D 2019'!$A$3:$A$60,"-")</f>
        <v>-</v>
      </c>
      <c r="J270" s="49">
        <f>_xlfn.XLOOKUP(B270,'F3D 2017'!$B$3:$B$60,'F3D 2017'!$A$3:$A$60,"-")</f>
        <v>42</v>
      </c>
      <c r="K270" s="49" t="str">
        <f>_xlfn.XLOOKUP(B270,'F3D 2015'!$B$3:$B$60,'F3D 2015'!$A$3:$A$60,"-")</f>
        <v>-</v>
      </c>
      <c r="L270" s="49" t="str">
        <f>_xlfn.XLOOKUP(B270,'F3D 2013'!$B$3:$B$60,'F3D 2013'!$A$3:$A$60,"-")</f>
        <v>-</v>
      </c>
      <c r="M270" s="49" t="str">
        <f>_xlfn.XLOOKUP(B270,'F3D 2011'!$B$3:$B$60,'F3D 2011'!$A$3:$A$60,"-")</f>
        <v>-</v>
      </c>
      <c r="N270" s="49" t="str">
        <f>_xlfn.XLOOKUP(B270,'F3D 2009'!$B$3:$B$60,'F3D 2009'!$A$3:$A$60,"-")</f>
        <v>-</v>
      </c>
      <c r="O270" s="49" t="str">
        <f>_xlfn.XLOOKUP(B270,'F3D 2007'!$B$3:$B$60,'F3D 2007'!$A$3:$A$60,"-")</f>
        <v>-</v>
      </c>
      <c r="P270" s="49" t="str">
        <f>_xlfn.XLOOKUP(B270,'F3D 2005'!$B$3:$B$60,'F3D 2005'!$A$3:$A$60,"-")</f>
        <v>-</v>
      </c>
      <c r="Q270" s="49" t="str">
        <f>_xlfn.XLOOKUP(B270,'F3D 2003'!$B$3:$B$60,'F3D 2003'!$A$3:$A$60,"-")</f>
        <v>-</v>
      </c>
      <c r="R270" s="49" t="str">
        <f>_xlfn.XLOOKUP(B270,'F3D 2001'!$B$3:$B$60,'F3D 2001'!$A$3:$A$60,"-")</f>
        <v>-</v>
      </c>
      <c r="S270" s="49" t="str">
        <f>_xlfn.XLOOKUP(B270,'F3D 1999'!$B$3:$B$60,'F3D 1999'!$A$3:$A$60,"-")</f>
        <v>-</v>
      </c>
      <c r="T270" s="49" t="str">
        <f>_xlfn.XLOOKUP(B270,'F3D 1997'!$B$3:$B$56,'F3D 1997'!$A$3:$A$56,"-")</f>
        <v>-</v>
      </c>
      <c r="U270" s="49" t="str">
        <f>_xlfn.XLOOKUP(B270,'F3D 1995'!$B$3:$B$60,'F3D 1995'!$A$3:$A$60,"-")</f>
        <v>-</v>
      </c>
      <c r="V270" s="49" t="str">
        <f>_xlfn.XLOOKUP(B270,'F3D 1993'!$B$3:$B$60,'F3D 1993'!$A$3:$A$60,"-")</f>
        <v>-</v>
      </c>
      <c r="W270" s="49" t="str">
        <f>_xlfn.XLOOKUP(B270,'F3D 1991'!$B$3:$B$60,'F3D 1991'!$A$3:$A$60,"-")</f>
        <v>-</v>
      </c>
      <c r="X270" s="49" t="str">
        <f>_xlfn.XLOOKUP(B270,'F3D 1989'!$B$3:$B$60,'F3D 1989'!$A$3:$A$60,"-")</f>
        <v>-</v>
      </c>
      <c r="Y270" s="49" t="str">
        <f>_xlfn.XLOOKUP(B270,'F3D 1987'!$B$3:$B$60,'F3D 1987'!$A$3:$A$60,"-")</f>
        <v>-</v>
      </c>
      <c r="Z270" s="50" t="str">
        <f>_xlfn.XLOOKUP(B270,'F3D 1985'!$B$3:$B$60,'F3D 1985'!$A$3:$A$60,"-")</f>
        <v>-</v>
      </c>
    </row>
    <row r="271" spans="1:26" x14ac:dyDescent="0.3">
      <c r="A271" s="40">
        <f>A270+1</f>
        <v>269</v>
      </c>
      <c r="B271" s="41" t="s">
        <v>171</v>
      </c>
      <c r="C271" s="42" t="s">
        <v>37</v>
      </c>
      <c r="D271" s="85">
        <f>MIN(_xlfn.XLOOKUP(B271,'F3D 2025'!B:B,'F3D 2025'!E:E,200),_xlfn.XLOOKUP(B271,'F3D 2023'!B:B,'F3D 2023'!E:E,200),_xlfn.XLOOKUP(B271,'F3D 2022'!B:B,'F3D 2022'!E:E,200),_xlfn.XLOOKUP(B271,'F3D 2019'!B:B,'F3D 2019'!E:E,200),_xlfn.XLOOKUP(B271,'F3D 2017'!B:B,'F3D 2017'!E:E,200),_xlfn.XLOOKUP(B271,'F3D 2015'!B:B,'F3D 2015'!E:E,200),_xlfn.XLOOKUP(B271,'F3D 2013'!B:B,'F3D 2013'!E:E,200),_xlfn.XLOOKUP(B271,'F3D 2011'!B:B,'F3D 2011'!E:E,200),_xlfn.XLOOKUP(B271,'F3D 2009'!B:B,'F3D 2009'!E:E,200),_xlfn.XLOOKUP(B271,'F3D 2007'!B:B,'F3D 2007'!E:E,200),_xlfn.XLOOKUP(B271,'F3D 2005'!B:B,'F3D 2005'!E:E,200),_xlfn.XLOOKUP(B271,'F3D 2003'!B:B,'F3D 2003'!E:E,200),_xlfn.XLOOKUP(B271,'F3D 2001'!B:B,'F3D 2001'!E:E,200),_xlfn.XLOOKUP(B271,'F3D 1999'!B:B,'F3D 1999'!E:E,200),_xlfn.XLOOKUP(B271,'F3D 1997'!B:B,'F3D 1997'!E:E,200),_xlfn.XLOOKUP(B271,'F3D 1995'!B:B,'F3D 1995'!E:E,200),_xlfn.XLOOKUP(B271,'F3D 1993'!B:B,'F3D 1993'!E:E,200),_xlfn.XLOOKUP(B271,'F3D 1991'!B:B,'F3D 1991'!E:E,200),_xlfn.XLOOKUP(B271,'F3D 1989'!B:B,'F3D 1989'!E:E,200),_xlfn.XLOOKUP(B271,'F3D 1987'!B:B,'F3D 1987'!E:E,200),_xlfn.XLOOKUP(B271,'F3D 1985'!B:B,'F3D 1985'!E:E,200))</f>
        <v>61.82</v>
      </c>
      <c r="E271" s="82">
        <f>_xlfn.XLOOKUP(F271,AB:AB,AC:AC,0)+_xlfn.XLOOKUP(G271,AB:AB,AC:AC,0)+_xlfn.XLOOKUP(H271,AB:AB,AC:AC,0)+_xlfn.XLOOKUP(I271,AB:AB,AC:AC,0)+_xlfn.XLOOKUP(J271,AB:AB,AC:AC,0)+_xlfn.XLOOKUP(K271,AB:AB,AC:AC,0)+_xlfn.XLOOKUP(L271,AB:AB,AC:AC,0)+_xlfn.XLOOKUP(M271,AB:AB,AC:AC,0)+_xlfn.XLOOKUP(N271,AB:AB,AC:AC,0)+_xlfn.XLOOKUP(O271,AB:AB,AC:AC,0)+_xlfn.XLOOKUP(P271,AB:AB,AC:AC,0)+_xlfn.XLOOKUP(Q271,AB:AB,AC:AC,0)+_xlfn.XLOOKUP(R271,AB:AB,AC:AC,0)+_xlfn.XLOOKUP(S271,AB:AB,AC:AC,0)+_xlfn.XLOOKUP(T271,AB:AB,AC:AC,0)+_xlfn.XLOOKUP(U271,AB:AB,AC:AC,0)+_xlfn.XLOOKUP(V271,AB:AB,AC:AC,0)+_xlfn.XLOOKUP(W271,AB:AB,AC:AC,0)+_xlfn.XLOOKUP(X271,AB:AB,AC:AC,0)+_xlfn.XLOOKUP(Y271,AB:AB,AC:AC,0)+_xlfn.XLOOKUP(Z271,AB:AB,AC:AC,0)</f>
        <v>1.2453964654899694</v>
      </c>
      <c r="F271" s="46" t="str">
        <f>_xlfn.XLOOKUP(B271,'F3D 2025'!$B$3:$B$60,'F3D 2025'!$A$3:$A$60,"-")</f>
        <v>-</v>
      </c>
      <c r="G271" s="49" t="str">
        <f>_xlfn.XLOOKUP(B271,'F3D 2023'!$B$3:$B$60,'F3D 2023'!$A$3:$A$60,"-")</f>
        <v>-</v>
      </c>
      <c r="H271" s="49" t="str">
        <f>_xlfn.XLOOKUP(B271,'F3D 2022'!$B$3:$B$60,'F3D 2022'!$A$3:$A$60,"-")</f>
        <v>-</v>
      </c>
      <c r="I271" s="49" t="str">
        <f>_xlfn.XLOOKUP(B271,'F3D 2019'!$B$3:$B$60,'F3D 2019'!$A$3:$A$60,"-")</f>
        <v>-</v>
      </c>
      <c r="J271" s="49" t="str">
        <f>_xlfn.XLOOKUP(B271,'F3D 2017'!$B$3:$B$60,'F3D 2017'!$A$3:$A$60,"-")</f>
        <v>-</v>
      </c>
      <c r="K271" s="49">
        <f>_xlfn.XLOOKUP(B271,'F3D 2015'!$B$3:$B$60,'F3D 2015'!$A$3:$A$60,"-")</f>
        <v>43</v>
      </c>
      <c r="L271" s="49" t="str">
        <f>_xlfn.XLOOKUP(B271,'F3D 2013'!$B$3:$B$60,'F3D 2013'!$A$3:$A$60,"-")</f>
        <v>-</v>
      </c>
      <c r="M271" s="49" t="str">
        <f>_xlfn.XLOOKUP(B271,'F3D 2011'!$B$3:$B$60,'F3D 2011'!$A$3:$A$60,"-")</f>
        <v>-</v>
      </c>
      <c r="N271" s="49" t="str">
        <f>_xlfn.XLOOKUP(B271,'F3D 2009'!$B$3:$B$60,'F3D 2009'!$A$3:$A$60,"-")</f>
        <v>-</v>
      </c>
      <c r="O271" s="49" t="str">
        <f>_xlfn.XLOOKUP(B271,'F3D 2007'!$B$3:$B$60,'F3D 2007'!$A$3:$A$60,"-")</f>
        <v>-</v>
      </c>
      <c r="P271" s="49" t="str">
        <f>_xlfn.XLOOKUP(B271,'F3D 2005'!$B$3:$B$60,'F3D 2005'!$A$3:$A$60,"-")</f>
        <v>-</v>
      </c>
      <c r="Q271" s="49" t="str">
        <f>_xlfn.XLOOKUP(B271,'F3D 2003'!$B$3:$B$60,'F3D 2003'!$A$3:$A$60,"-")</f>
        <v>-</v>
      </c>
      <c r="R271" s="49" t="str">
        <f>_xlfn.XLOOKUP(B271,'F3D 2001'!$B$3:$B$60,'F3D 2001'!$A$3:$A$60,"-")</f>
        <v>-</v>
      </c>
      <c r="S271" s="49" t="str">
        <f>_xlfn.XLOOKUP(B271,'F3D 1999'!$B$3:$B$60,'F3D 1999'!$A$3:$A$60,"-")</f>
        <v>-</v>
      </c>
      <c r="T271" s="49" t="str">
        <f>_xlfn.XLOOKUP(B271,'F3D 1997'!$B$3:$B$56,'F3D 1997'!$A$3:$A$56,"-")</f>
        <v>-</v>
      </c>
      <c r="U271" s="49" t="str">
        <f>_xlfn.XLOOKUP(B271,'F3D 1995'!$B$3:$B$60,'F3D 1995'!$A$3:$A$60,"-")</f>
        <v>-</v>
      </c>
      <c r="V271" s="49" t="str">
        <f>_xlfn.XLOOKUP(B271,'F3D 1993'!$B$3:$B$60,'F3D 1993'!$A$3:$A$60,"-")</f>
        <v>-</v>
      </c>
      <c r="W271" s="49" t="str">
        <f>_xlfn.XLOOKUP(B271,'F3D 1991'!$B$3:$B$60,'F3D 1991'!$A$3:$A$60,"-")</f>
        <v>-</v>
      </c>
      <c r="X271" s="49" t="str">
        <f>_xlfn.XLOOKUP(B271,'F3D 1989'!$B$3:$B$60,'F3D 1989'!$A$3:$A$60,"-")</f>
        <v>-</v>
      </c>
      <c r="Y271" s="49" t="str">
        <f>_xlfn.XLOOKUP(B271,'F3D 1987'!$B$3:$B$60,'F3D 1987'!$A$3:$A$60,"-")</f>
        <v>-</v>
      </c>
      <c r="Z271" s="50" t="str">
        <f>_xlfn.XLOOKUP(B271,'F3D 1985'!$B$3:$B$60,'F3D 1985'!$A$3:$A$60,"-")</f>
        <v>-</v>
      </c>
    </row>
    <row r="272" spans="1:26" x14ac:dyDescent="0.3">
      <c r="A272" s="40">
        <f>A271+1</f>
        <v>270</v>
      </c>
      <c r="B272" s="41" t="s">
        <v>269</v>
      </c>
      <c r="C272" s="42" t="s">
        <v>11</v>
      </c>
      <c r="D272" s="85">
        <f>MIN(_xlfn.XLOOKUP(B272,'F3D 2025'!B:B,'F3D 2025'!E:E,200),_xlfn.XLOOKUP(B272,'F3D 2023'!B:B,'F3D 2023'!E:E,200),_xlfn.XLOOKUP(B272,'F3D 2022'!B:B,'F3D 2022'!E:E,200),_xlfn.XLOOKUP(B272,'F3D 2019'!B:B,'F3D 2019'!E:E,200),_xlfn.XLOOKUP(B272,'F3D 2017'!B:B,'F3D 2017'!E:E,200),_xlfn.XLOOKUP(B272,'F3D 2015'!B:B,'F3D 2015'!E:E,200),_xlfn.XLOOKUP(B272,'F3D 2013'!B:B,'F3D 2013'!E:E,200),_xlfn.XLOOKUP(B272,'F3D 2011'!B:B,'F3D 2011'!E:E,200),_xlfn.XLOOKUP(B272,'F3D 2009'!B:B,'F3D 2009'!E:E,200),_xlfn.XLOOKUP(B272,'F3D 2007'!B:B,'F3D 2007'!E:E,200),_xlfn.XLOOKUP(B272,'F3D 2005'!B:B,'F3D 2005'!E:E,200),_xlfn.XLOOKUP(B272,'F3D 2003'!B:B,'F3D 2003'!E:E,200),_xlfn.XLOOKUP(B272,'F3D 2001'!B:B,'F3D 2001'!E:E,200),_xlfn.XLOOKUP(B272,'F3D 1999'!B:B,'F3D 1999'!E:E,200),_xlfn.XLOOKUP(B272,'F3D 1997'!B:B,'F3D 1997'!E:E,200),_xlfn.XLOOKUP(B272,'F3D 1995'!B:B,'F3D 1995'!E:E,200),_xlfn.XLOOKUP(B272,'F3D 1993'!B:B,'F3D 1993'!E:E,200),_xlfn.XLOOKUP(B272,'F3D 1991'!B:B,'F3D 1991'!E:E,200),_xlfn.XLOOKUP(B272,'F3D 1989'!B:B,'F3D 1989'!E:E,200),_xlfn.XLOOKUP(B272,'F3D 1987'!B:B,'F3D 1987'!E:E,200),_xlfn.XLOOKUP(B272,'F3D 1985'!B:B,'F3D 1985'!E:E,200))</f>
        <v>200</v>
      </c>
      <c r="E272" s="82">
        <f>_xlfn.XLOOKUP(F272,AB:AB,AC:AC,0)+_xlfn.XLOOKUP(G272,AB:AB,AC:AC,0)+_xlfn.XLOOKUP(H272,AB:AB,AC:AC,0)+_xlfn.XLOOKUP(I272,AB:AB,AC:AC,0)+_xlfn.XLOOKUP(J272,AB:AB,AC:AC,0)+_xlfn.XLOOKUP(K272,AB:AB,AC:AC,0)+_xlfn.XLOOKUP(L272,AB:AB,AC:AC,0)+_xlfn.XLOOKUP(M272,AB:AB,AC:AC,0)+_xlfn.XLOOKUP(N272,AB:AB,AC:AC,0)+_xlfn.XLOOKUP(O272,AB:AB,AC:AC,0)+_xlfn.XLOOKUP(P272,AB:AB,AC:AC,0)+_xlfn.XLOOKUP(Q272,AB:AB,AC:AC,0)+_xlfn.XLOOKUP(R272,AB:AB,AC:AC,0)+_xlfn.XLOOKUP(S272,AB:AB,AC:AC,0)+_xlfn.XLOOKUP(T272,AB:AB,AC:AC,0)+_xlfn.XLOOKUP(U272,AB:AB,AC:AC,0)+_xlfn.XLOOKUP(V272,AB:AB,AC:AC,0)+_xlfn.XLOOKUP(W272,AB:AB,AC:AC,0)+_xlfn.XLOOKUP(X272,AB:AB,AC:AC,0)+_xlfn.XLOOKUP(Y272,AB:AB,AC:AC,0)+_xlfn.XLOOKUP(Z272,AB:AB,AC:AC,0)</f>
        <v>1.2453964654899694</v>
      </c>
      <c r="F272" s="46" t="str">
        <f>_xlfn.XLOOKUP(B272,'F3D 2025'!$B$3:$B$60,'F3D 2025'!$A$3:$A$60,"-")</f>
        <v>-</v>
      </c>
      <c r="G272" s="49" t="str">
        <f>_xlfn.XLOOKUP(B272,'F3D 2023'!$B$3:$B$60,'F3D 2023'!$A$3:$A$60,"-")</f>
        <v>-</v>
      </c>
      <c r="H272" s="49" t="str">
        <f>_xlfn.XLOOKUP(B272,'F3D 2022'!$B$3:$B$60,'F3D 2022'!$A$3:$A$60,"-")</f>
        <v>-</v>
      </c>
      <c r="I272" s="49" t="str">
        <f>_xlfn.XLOOKUP(B272,'F3D 2019'!$B$3:$B$60,'F3D 2019'!$A$3:$A$60,"-")</f>
        <v>-</v>
      </c>
      <c r="J272" s="49" t="str">
        <f>_xlfn.XLOOKUP(B272,'F3D 2017'!$B$3:$B$60,'F3D 2017'!$A$3:$A$60,"-")</f>
        <v>-</v>
      </c>
      <c r="K272" s="49" t="str">
        <f>_xlfn.XLOOKUP(B272,'F3D 2015'!$B$3:$B$60,'F3D 2015'!$A$3:$A$60,"-")</f>
        <v>-</v>
      </c>
      <c r="L272" s="49" t="str">
        <f>_xlfn.XLOOKUP(B272,'F3D 2013'!$B$3:$B$60,'F3D 2013'!$A$3:$A$60,"-")</f>
        <v>-</v>
      </c>
      <c r="M272" s="49" t="str">
        <f>_xlfn.XLOOKUP(B272,'F3D 2011'!$B$3:$B$60,'F3D 2011'!$A$3:$A$60,"-")</f>
        <v>-</v>
      </c>
      <c r="N272" s="49" t="str">
        <f>_xlfn.XLOOKUP(B272,'F3D 2009'!$B$3:$B$60,'F3D 2009'!$A$3:$A$60,"-")</f>
        <v>-</v>
      </c>
      <c r="O272" s="49" t="str">
        <f>_xlfn.XLOOKUP(B272,'F3D 2007'!$B$3:$B$60,'F3D 2007'!$A$3:$A$60,"-")</f>
        <v>-</v>
      </c>
      <c r="P272" s="49" t="str">
        <f>_xlfn.XLOOKUP(B272,'F3D 2005'!$B$3:$B$60,'F3D 2005'!$A$3:$A$60,"-")</f>
        <v>-</v>
      </c>
      <c r="Q272" s="49" t="str">
        <f>_xlfn.XLOOKUP(B272,'F3D 2003'!$B$3:$B$60,'F3D 2003'!$A$3:$A$60,"-")</f>
        <v>-</v>
      </c>
      <c r="R272" s="49" t="str">
        <f>_xlfn.XLOOKUP(B272,'F3D 2001'!$B$3:$B$60,'F3D 2001'!$A$3:$A$60,"-")</f>
        <v>-</v>
      </c>
      <c r="S272" s="49" t="str">
        <f>_xlfn.XLOOKUP(B272,'F3D 1999'!$B$3:$B$60,'F3D 1999'!$A$3:$A$60,"-")</f>
        <v>-</v>
      </c>
      <c r="T272" s="49" t="str">
        <f>_xlfn.XLOOKUP(B272,'F3D 1997'!$B$3:$B$56,'F3D 1997'!$A$3:$A$56,"-")</f>
        <v>-</v>
      </c>
      <c r="U272" s="49" t="str">
        <f>_xlfn.XLOOKUP(B272,'F3D 1995'!$B$3:$B$60,'F3D 1995'!$A$3:$A$60,"-")</f>
        <v>-</v>
      </c>
      <c r="V272" s="49">
        <f>_xlfn.XLOOKUP(B272,'F3D 1993'!$B$3:$B$60,'F3D 1993'!$A$3:$A$60,"-")</f>
        <v>43</v>
      </c>
      <c r="W272" s="49" t="str">
        <f>_xlfn.XLOOKUP(B272,'F3D 1991'!$B$3:$B$60,'F3D 1991'!$A$3:$A$60,"-")</f>
        <v>-</v>
      </c>
      <c r="X272" s="49" t="str">
        <f>_xlfn.XLOOKUP(B272,'F3D 1989'!$B$3:$B$60,'F3D 1989'!$A$3:$A$60,"-")</f>
        <v>-</v>
      </c>
      <c r="Y272" s="49" t="str">
        <f>_xlfn.XLOOKUP(B272,'F3D 1987'!$B$3:$B$60,'F3D 1987'!$A$3:$A$60,"-")</f>
        <v>-</v>
      </c>
      <c r="Z272" s="50" t="str">
        <f>_xlfn.XLOOKUP(B272,'F3D 1985'!$B$3:$B$60,'F3D 1985'!$A$3:$A$60,"-")</f>
        <v>-</v>
      </c>
    </row>
    <row r="273" spans="1:26" x14ac:dyDescent="0.3">
      <c r="A273" s="40">
        <f>A272+1</f>
        <v>271</v>
      </c>
      <c r="B273" s="41" t="s">
        <v>232</v>
      </c>
      <c r="C273" s="42" t="s">
        <v>78</v>
      </c>
      <c r="D273" s="85">
        <f>MIN(_xlfn.XLOOKUP(B273,'F3D 2025'!B:B,'F3D 2025'!E:E,200),_xlfn.XLOOKUP(B273,'F3D 2023'!B:B,'F3D 2023'!E:E,200),_xlfn.XLOOKUP(B273,'F3D 2022'!B:B,'F3D 2022'!E:E,200),_xlfn.XLOOKUP(B273,'F3D 2019'!B:B,'F3D 2019'!E:E,200),_xlfn.XLOOKUP(B273,'F3D 2017'!B:B,'F3D 2017'!E:E,200),_xlfn.XLOOKUP(B273,'F3D 2015'!B:B,'F3D 2015'!E:E,200),_xlfn.XLOOKUP(B273,'F3D 2013'!B:B,'F3D 2013'!E:E,200),_xlfn.XLOOKUP(B273,'F3D 2011'!B:B,'F3D 2011'!E:E,200),_xlfn.XLOOKUP(B273,'F3D 2009'!B:B,'F3D 2009'!E:E,200),_xlfn.XLOOKUP(B273,'F3D 2007'!B:B,'F3D 2007'!E:E,200),_xlfn.XLOOKUP(B273,'F3D 2005'!B:B,'F3D 2005'!E:E,200),_xlfn.XLOOKUP(B273,'F3D 2003'!B:B,'F3D 2003'!E:E,200),_xlfn.XLOOKUP(B273,'F3D 2001'!B:B,'F3D 2001'!E:E,200),_xlfn.XLOOKUP(B273,'F3D 1999'!B:B,'F3D 1999'!E:E,200),_xlfn.XLOOKUP(B273,'F3D 1997'!B:B,'F3D 1997'!E:E,200),_xlfn.XLOOKUP(B273,'F3D 1995'!B:B,'F3D 1995'!E:E,200),_xlfn.XLOOKUP(B273,'F3D 1993'!B:B,'F3D 1993'!E:E,200),_xlfn.XLOOKUP(B273,'F3D 1991'!B:B,'F3D 1991'!E:E,200),_xlfn.XLOOKUP(B273,'F3D 1989'!B:B,'F3D 1989'!E:E,200),_xlfn.XLOOKUP(B273,'F3D 1987'!B:B,'F3D 1987'!E:E,200),_xlfn.XLOOKUP(B273,'F3D 1985'!B:B,'F3D 1985'!E:E,200))</f>
        <v>72.38</v>
      </c>
      <c r="E273" s="82">
        <f>_xlfn.XLOOKUP(F273,AB:AB,AC:AC,0)+_xlfn.XLOOKUP(G273,AB:AB,AC:AC,0)+_xlfn.XLOOKUP(H273,AB:AB,AC:AC,0)+_xlfn.XLOOKUP(I273,AB:AB,AC:AC,0)+_xlfn.XLOOKUP(J273,AB:AB,AC:AC,0)+_xlfn.XLOOKUP(K273,AB:AB,AC:AC,0)+_xlfn.XLOOKUP(L273,AB:AB,AC:AC,0)+_xlfn.XLOOKUP(M273,AB:AB,AC:AC,0)+_xlfn.XLOOKUP(N273,AB:AB,AC:AC,0)+_xlfn.XLOOKUP(O273,AB:AB,AC:AC,0)+_xlfn.XLOOKUP(P273,AB:AB,AC:AC,0)+_xlfn.XLOOKUP(Q273,AB:AB,AC:AC,0)+_xlfn.XLOOKUP(R273,AB:AB,AC:AC,0)+_xlfn.XLOOKUP(S273,AB:AB,AC:AC,0)+_xlfn.XLOOKUP(T273,AB:AB,AC:AC,0)+_xlfn.XLOOKUP(U273,AB:AB,AC:AC,0)+_xlfn.XLOOKUP(V273,AB:AB,AC:AC,0)+_xlfn.XLOOKUP(W273,AB:AB,AC:AC,0)+_xlfn.XLOOKUP(X273,AB:AB,AC:AC,0)+_xlfn.XLOOKUP(Y273,AB:AB,AC:AC,0)+_xlfn.XLOOKUP(Z273,AB:AB,AC:AC,0)</f>
        <v>1.2453964654899694</v>
      </c>
      <c r="F273" s="46" t="str">
        <f>_xlfn.XLOOKUP(B273,'F3D 2025'!$B$3:$B$60,'F3D 2025'!$A$3:$A$60,"-")</f>
        <v>-</v>
      </c>
      <c r="G273" s="49" t="str">
        <f>_xlfn.XLOOKUP(B273,'F3D 2023'!$B$3:$B$60,'F3D 2023'!$A$3:$A$60,"-")</f>
        <v>-</v>
      </c>
      <c r="H273" s="49" t="str">
        <f>_xlfn.XLOOKUP(B273,'F3D 2022'!$B$3:$B$60,'F3D 2022'!$A$3:$A$60,"-")</f>
        <v>-</v>
      </c>
      <c r="I273" s="49" t="str">
        <f>_xlfn.XLOOKUP(B273,'F3D 2019'!$B$3:$B$60,'F3D 2019'!$A$3:$A$60,"-")</f>
        <v>-</v>
      </c>
      <c r="J273" s="49" t="str">
        <f>_xlfn.XLOOKUP(B273,'F3D 2017'!$B$3:$B$60,'F3D 2017'!$A$3:$A$60,"-")</f>
        <v>-</v>
      </c>
      <c r="K273" s="49" t="str">
        <f>_xlfn.XLOOKUP(B273,'F3D 2015'!$B$3:$B$60,'F3D 2015'!$A$3:$A$60,"-")</f>
        <v>-</v>
      </c>
      <c r="L273" s="49" t="str">
        <f>_xlfn.XLOOKUP(B273,'F3D 2013'!$B$3:$B$60,'F3D 2013'!$A$3:$A$60,"-")</f>
        <v>-</v>
      </c>
      <c r="M273" s="49" t="str">
        <f>_xlfn.XLOOKUP(B273,'F3D 2011'!$B$3:$B$60,'F3D 2011'!$A$3:$A$60,"-")</f>
        <v>-</v>
      </c>
      <c r="N273" s="49" t="str">
        <f>_xlfn.XLOOKUP(B273,'F3D 2009'!$B$3:$B$60,'F3D 2009'!$A$3:$A$60,"-")</f>
        <v>-</v>
      </c>
      <c r="O273" s="49" t="str">
        <f>_xlfn.XLOOKUP(B273,'F3D 2007'!$B$3:$B$60,'F3D 2007'!$A$3:$A$60,"-")</f>
        <v>-</v>
      </c>
      <c r="P273" s="49">
        <f>_xlfn.XLOOKUP(B273,'F3D 2005'!$B$3:$B$60,'F3D 2005'!$A$3:$A$60,"-")</f>
        <v>43</v>
      </c>
      <c r="Q273" s="49" t="str">
        <f>_xlfn.XLOOKUP(B273,'F3D 2003'!$B$3:$B$60,'F3D 2003'!$A$3:$A$60,"-")</f>
        <v>-</v>
      </c>
      <c r="R273" s="49" t="str">
        <f>_xlfn.XLOOKUP(B273,'F3D 2001'!$B$3:$B$60,'F3D 2001'!$A$3:$A$60,"-")</f>
        <v>-</v>
      </c>
      <c r="S273" s="49" t="str">
        <f>_xlfn.XLOOKUP(B273,'F3D 1999'!$B$3:$B$60,'F3D 1999'!$A$3:$A$60,"-")</f>
        <v>-</v>
      </c>
      <c r="T273" s="49" t="str">
        <f>_xlfn.XLOOKUP(B273,'F3D 1997'!$B$3:$B$56,'F3D 1997'!$A$3:$A$56,"-")</f>
        <v>-</v>
      </c>
      <c r="U273" s="49" t="str">
        <f>_xlfn.XLOOKUP(B273,'F3D 1995'!$B$3:$B$60,'F3D 1995'!$A$3:$A$60,"-")</f>
        <v>-</v>
      </c>
      <c r="V273" s="49" t="str">
        <f>_xlfn.XLOOKUP(B273,'F3D 1993'!$B$3:$B$60,'F3D 1993'!$A$3:$A$60,"-")</f>
        <v>-</v>
      </c>
      <c r="W273" s="49" t="str">
        <f>_xlfn.XLOOKUP(B273,'F3D 1991'!$B$3:$B$60,'F3D 1991'!$A$3:$A$60,"-")</f>
        <v>-</v>
      </c>
      <c r="X273" s="49" t="str">
        <f>_xlfn.XLOOKUP(B273,'F3D 1989'!$B$3:$B$60,'F3D 1989'!$A$3:$A$60,"-")</f>
        <v>-</v>
      </c>
      <c r="Y273" s="49" t="str">
        <f>_xlfn.XLOOKUP(B273,'F3D 1987'!$B$3:$B$60,'F3D 1987'!$A$3:$A$60,"-")</f>
        <v>-</v>
      </c>
      <c r="Z273" s="50" t="str">
        <f>_xlfn.XLOOKUP(B273,'F3D 1985'!$B$3:$B$60,'F3D 1985'!$A$3:$A$60,"-")</f>
        <v>-</v>
      </c>
    </row>
    <row r="274" spans="1:26" x14ac:dyDescent="0.3">
      <c r="A274" s="40">
        <f>A273+1</f>
        <v>272</v>
      </c>
      <c r="B274" s="41" t="s">
        <v>300</v>
      </c>
      <c r="C274" s="42" t="s">
        <v>154</v>
      </c>
      <c r="D274" s="85">
        <f>MIN(_xlfn.XLOOKUP(B274,'F3D 2025'!B:B,'F3D 2025'!E:E,200),_xlfn.XLOOKUP(B274,'F3D 2023'!B:B,'F3D 2023'!E:E,200),_xlfn.XLOOKUP(B274,'F3D 2022'!B:B,'F3D 2022'!E:E,200),_xlfn.XLOOKUP(B274,'F3D 2019'!B:B,'F3D 2019'!E:E,200),_xlfn.XLOOKUP(B274,'F3D 2017'!B:B,'F3D 2017'!E:E,200),_xlfn.XLOOKUP(B274,'F3D 2015'!B:B,'F3D 2015'!E:E,200),_xlfn.XLOOKUP(B274,'F3D 2013'!B:B,'F3D 2013'!E:E,200),_xlfn.XLOOKUP(B274,'F3D 2011'!B:B,'F3D 2011'!E:E,200),_xlfn.XLOOKUP(B274,'F3D 2009'!B:B,'F3D 2009'!E:E,200),_xlfn.XLOOKUP(B274,'F3D 2007'!B:B,'F3D 2007'!E:E,200),_xlfn.XLOOKUP(B274,'F3D 2005'!B:B,'F3D 2005'!E:E,200),_xlfn.XLOOKUP(B274,'F3D 2003'!B:B,'F3D 2003'!E:E,200),_xlfn.XLOOKUP(B274,'F3D 2001'!B:B,'F3D 2001'!E:E,200),_xlfn.XLOOKUP(B274,'F3D 1999'!B:B,'F3D 1999'!E:E,200),_xlfn.XLOOKUP(B274,'F3D 1997'!B:B,'F3D 1997'!E:E,200),_xlfn.XLOOKUP(B274,'F3D 1995'!B:B,'F3D 1995'!E:E,200),_xlfn.XLOOKUP(B274,'F3D 1993'!B:B,'F3D 1993'!E:E,200),_xlfn.XLOOKUP(B274,'F3D 1991'!B:B,'F3D 1991'!E:E,200),_xlfn.XLOOKUP(B274,'F3D 1989'!B:B,'F3D 1989'!E:E,200),_xlfn.XLOOKUP(B274,'F3D 1987'!B:B,'F3D 1987'!E:E,200),_xlfn.XLOOKUP(B274,'F3D 1985'!B:B,'F3D 1985'!E:E,200))</f>
        <v>89.4</v>
      </c>
      <c r="E274" s="82">
        <f>_xlfn.XLOOKUP(F274,AB:AB,AC:AC,0)+_xlfn.XLOOKUP(G274,AB:AB,AC:AC,0)+_xlfn.XLOOKUP(H274,AB:AB,AC:AC,0)+_xlfn.XLOOKUP(I274,AB:AB,AC:AC,0)+_xlfn.XLOOKUP(J274,AB:AB,AC:AC,0)+_xlfn.XLOOKUP(K274,AB:AB,AC:AC,0)+_xlfn.XLOOKUP(L274,AB:AB,AC:AC,0)+_xlfn.XLOOKUP(M274,AB:AB,AC:AC,0)+_xlfn.XLOOKUP(N274,AB:AB,AC:AC,0)+_xlfn.XLOOKUP(O274,AB:AB,AC:AC,0)+_xlfn.XLOOKUP(P274,AB:AB,AC:AC,0)+_xlfn.XLOOKUP(Q274,AB:AB,AC:AC,0)+_xlfn.XLOOKUP(R274,AB:AB,AC:AC,0)+_xlfn.XLOOKUP(S274,AB:AB,AC:AC,0)+_xlfn.XLOOKUP(T274,AB:AB,AC:AC,0)+_xlfn.XLOOKUP(U274,AB:AB,AC:AC,0)+_xlfn.XLOOKUP(V274,AB:AB,AC:AC,0)+_xlfn.XLOOKUP(W274,AB:AB,AC:AC,0)+_xlfn.XLOOKUP(X274,AB:AB,AC:AC,0)+_xlfn.XLOOKUP(Y274,AB:AB,AC:AC,0)+_xlfn.XLOOKUP(Z274,AB:AB,AC:AC,0)</f>
        <v>1.1598608422002379</v>
      </c>
      <c r="F274" s="46" t="str">
        <f>_xlfn.XLOOKUP(B274,'F3D 2025'!$B$3:$B$60,'F3D 2025'!$A$3:$A$60,"-")</f>
        <v>-</v>
      </c>
      <c r="G274" s="49" t="str">
        <f>_xlfn.XLOOKUP(B274,'F3D 2023'!$B$3:$B$60,'F3D 2023'!$A$3:$A$60,"-")</f>
        <v>-</v>
      </c>
      <c r="H274" s="49" t="str">
        <f>_xlfn.XLOOKUP(B274,'F3D 2022'!$B$3:$B$60,'F3D 2022'!$A$3:$A$60,"-")</f>
        <v>-</v>
      </c>
      <c r="I274" s="49" t="str">
        <f>_xlfn.XLOOKUP(B274,'F3D 2019'!$B$3:$B$60,'F3D 2019'!$A$3:$A$60,"-")</f>
        <v>-</v>
      </c>
      <c r="J274" s="49" t="str">
        <f>_xlfn.XLOOKUP(B274,'F3D 2017'!$B$3:$B$60,'F3D 2017'!$A$3:$A$60,"-")</f>
        <v>-</v>
      </c>
      <c r="K274" s="49" t="str">
        <f>_xlfn.XLOOKUP(B274,'F3D 2015'!$B$3:$B$60,'F3D 2015'!$A$3:$A$60,"-")</f>
        <v>-</v>
      </c>
      <c r="L274" s="49" t="str">
        <f>_xlfn.XLOOKUP(B274,'F3D 2013'!$B$3:$B$60,'F3D 2013'!$A$3:$A$60,"-")</f>
        <v>-</v>
      </c>
      <c r="M274" s="49" t="str">
        <f>_xlfn.XLOOKUP(B274,'F3D 2011'!$B$3:$B$60,'F3D 2011'!$A$3:$A$60,"-")</f>
        <v>-</v>
      </c>
      <c r="N274" s="49" t="str">
        <f>_xlfn.XLOOKUP(B274,'F3D 2009'!$B$3:$B$60,'F3D 2009'!$A$3:$A$60,"-")</f>
        <v>-</v>
      </c>
      <c r="O274" s="49" t="str">
        <f>_xlfn.XLOOKUP(B274,'F3D 2007'!$B$3:$B$60,'F3D 2007'!$A$3:$A$60,"-")</f>
        <v>-</v>
      </c>
      <c r="P274" s="49" t="str">
        <f>_xlfn.XLOOKUP(B274,'F3D 2005'!$B$3:$B$60,'F3D 2005'!$A$3:$A$60,"-")</f>
        <v>-</v>
      </c>
      <c r="Q274" s="49" t="str">
        <f>_xlfn.XLOOKUP(B274,'F3D 2003'!$B$3:$B$60,'F3D 2003'!$A$3:$A$60,"-")</f>
        <v>-</v>
      </c>
      <c r="R274" s="49" t="str">
        <f>_xlfn.XLOOKUP(B274,'F3D 2001'!$B$3:$B$60,'F3D 2001'!$A$3:$A$60,"-")</f>
        <v>-</v>
      </c>
      <c r="S274" s="49">
        <f>_xlfn.XLOOKUP(B274,'F3D 1999'!$B$3:$B$60,'F3D 1999'!$A$3:$A$60,"-")</f>
        <v>46</v>
      </c>
      <c r="T274" s="49" t="str">
        <f>_xlfn.XLOOKUP(B274,'F3D 1997'!$B$3:$B$56,'F3D 1997'!$A$3:$A$56,"-")</f>
        <v>-</v>
      </c>
      <c r="U274" s="49" t="str">
        <f>_xlfn.XLOOKUP(B274,'F3D 1995'!$B$3:$B$60,'F3D 1995'!$A$3:$A$60,"-")</f>
        <v>-</v>
      </c>
      <c r="V274" s="49" t="str">
        <f>_xlfn.XLOOKUP(B274,'F3D 1993'!$B$3:$B$60,'F3D 1993'!$A$3:$A$60,"-")</f>
        <v>-</v>
      </c>
      <c r="W274" s="49" t="str">
        <f>_xlfn.XLOOKUP(B274,'F3D 1991'!$B$3:$B$60,'F3D 1991'!$A$3:$A$60,"-")</f>
        <v>-</v>
      </c>
      <c r="X274" s="49" t="str">
        <f>_xlfn.XLOOKUP(B274,'F3D 1989'!$B$3:$B$60,'F3D 1989'!$A$3:$A$60,"-")</f>
        <v>-</v>
      </c>
      <c r="Y274" s="49" t="str">
        <f>_xlfn.XLOOKUP(B274,'F3D 1987'!$B$3:$B$60,'F3D 1987'!$A$3:$A$60,"-")</f>
        <v>-</v>
      </c>
      <c r="Z274" s="50" t="str">
        <f>_xlfn.XLOOKUP(B274,'F3D 1985'!$B$3:$B$60,'F3D 1985'!$A$3:$A$60,"-")</f>
        <v>-</v>
      </c>
    </row>
    <row r="275" spans="1:26" x14ac:dyDescent="0.3">
      <c r="A275" s="40">
        <f>A274+1</f>
        <v>273</v>
      </c>
      <c r="B275" s="41" t="s">
        <v>283</v>
      </c>
      <c r="C275" s="42" t="s">
        <v>272</v>
      </c>
      <c r="D275" s="85">
        <f>MIN(_xlfn.XLOOKUP(B275,'F3D 2025'!B:B,'F3D 2025'!E:E,200),_xlfn.XLOOKUP(B275,'F3D 2023'!B:B,'F3D 2023'!E:E,200),_xlfn.XLOOKUP(B275,'F3D 2022'!B:B,'F3D 2022'!E:E,200),_xlfn.XLOOKUP(B275,'F3D 2019'!B:B,'F3D 2019'!E:E,200),_xlfn.XLOOKUP(B275,'F3D 2017'!B:B,'F3D 2017'!E:E,200),_xlfn.XLOOKUP(B275,'F3D 2015'!B:B,'F3D 2015'!E:E,200),_xlfn.XLOOKUP(B275,'F3D 2013'!B:B,'F3D 2013'!E:E,200),_xlfn.XLOOKUP(B275,'F3D 2011'!B:B,'F3D 2011'!E:E,200),_xlfn.XLOOKUP(B275,'F3D 2009'!B:B,'F3D 2009'!E:E,200),_xlfn.XLOOKUP(B275,'F3D 2007'!B:B,'F3D 2007'!E:E,200),_xlfn.XLOOKUP(B275,'F3D 2005'!B:B,'F3D 2005'!E:E,200),_xlfn.XLOOKUP(B275,'F3D 2003'!B:B,'F3D 2003'!E:E,200),_xlfn.XLOOKUP(B275,'F3D 2001'!B:B,'F3D 2001'!E:E,200),_xlfn.XLOOKUP(B275,'F3D 1999'!B:B,'F3D 1999'!E:E,200),_xlfn.XLOOKUP(B275,'F3D 1997'!B:B,'F3D 1997'!E:E,200),_xlfn.XLOOKUP(B275,'F3D 1995'!B:B,'F3D 1995'!E:E,200),_xlfn.XLOOKUP(B275,'F3D 1993'!B:B,'F3D 1993'!E:E,200),_xlfn.XLOOKUP(B275,'F3D 1991'!B:B,'F3D 1991'!E:E,200),_xlfn.XLOOKUP(B275,'F3D 1989'!B:B,'F3D 1989'!E:E,200),_xlfn.XLOOKUP(B275,'F3D 1987'!B:B,'F3D 1987'!E:E,200),_xlfn.XLOOKUP(B275,'F3D 1985'!B:B,'F3D 1985'!E:E,200))</f>
        <v>69.12</v>
      </c>
      <c r="E275" s="82">
        <f>_xlfn.XLOOKUP(F275,AB:AB,AC:AC,0)+_xlfn.XLOOKUP(G275,AB:AB,AC:AC,0)+_xlfn.XLOOKUP(H275,AB:AB,AC:AC,0)+_xlfn.XLOOKUP(I275,AB:AB,AC:AC,0)+_xlfn.XLOOKUP(J275,AB:AB,AC:AC,0)+_xlfn.XLOOKUP(K275,AB:AB,AC:AC,0)+_xlfn.XLOOKUP(L275,AB:AB,AC:AC,0)+_xlfn.XLOOKUP(M275,AB:AB,AC:AC,0)+_xlfn.XLOOKUP(N275,AB:AB,AC:AC,0)+_xlfn.XLOOKUP(O275,AB:AB,AC:AC,0)+_xlfn.XLOOKUP(P275,AB:AB,AC:AC,0)+_xlfn.XLOOKUP(Q275,AB:AB,AC:AC,0)+_xlfn.XLOOKUP(R275,AB:AB,AC:AC,0)+_xlfn.XLOOKUP(S275,AB:AB,AC:AC,0)+_xlfn.XLOOKUP(T275,AB:AB,AC:AC,0)+_xlfn.XLOOKUP(U275,AB:AB,AC:AC,0)+_xlfn.XLOOKUP(V275,AB:AB,AC:AC,0)+_xlfn.XLOOKUP(W275,AB:AB,AC:AC,0)+_xlfn.XLOOKUP(X275,AB:AB,AC:AC,0)+_xlfn.XLOOKUP(Y275,AB:AB,AC:AC,0)+_xlfn.XLOOKUP(Z275,AB:AB,AC:AC,0)</f>
        <v>1.1598608422002379</v>
      </c>
      <c r="F275" s="46" t="str">
        <f>_xlfn.XLOOKUP(B275,'F3D 2025'!$B$3:$B$60,'F3D 2025'!$A$3:$A$60,"-")</f>
        <v>-</v>
      </c>
      <c r="G275" s="49" t="str">
        <f>_xlfn.XLOOKUP(B275,'F3D 2023'!$B$3:$B$60,'F3D 2023'!$A$3:$A$60,"-")</f>
        <v>-</v>
      </c>
      <c r="H275" s="49" t="str">
        <f>_xlfn.XLOOKUP(B275,'F3D 2022'!$B$3:$B$60,'F3D 2022'!$A$3:$A$60,"-")</f>
        <v>-</v>
      </c>
      <c r="I275" s="49" t="str">
        <f>_xlfn.XLOOKUP(B275,'F3D 2019'!$B$3:$B$60,'F3D 2019'!$A$3:$A$60,"-")</f>
        <v>-</v>
      </c>
      <c r="J275" s="49" t="str">
        <f>_xlfn.XLOOKUP(B275,'F3D 2017'!$B$3:$B$60,'F3D 2017'!$A$3:$A$60,"-")</f>
        <v>-</v>
      </c>
      <c r="K275" s="49" t="str">
        <f>_xlfn.XLOOKUP(B275,'F3D 2015'!$B$3:$B$60,'F3D 2015'!$A$3:$A$60,"-")</f>
        <v>-</v>
      </c>
      <c r="L275" s="49" t="str">
        <f>_xlfn.XLOOKUP(B275,'F3D 2013'!$B$3:$B$60,'F3D 2013'!$A$3:$A$60,"-")</f>
        <v>-</v>
      </c>
      <c r="M275" s="49">
        <f>_xlfn.XLOOKUP(B275,'F3D 2011'!$B$3:$B$60,'F3D 2011'!$A$3:$A$60,"-")</f>
        <v>46</v>
      </c>
      <c r="N275" s="49" t="str">
        <f>_xlfn.XLOOKUP(B275,'F3D 2009'!$B$3:$B$60,'F3D 2009'!$A$3:$A$60,"-")</f>
        <v>-</v>
      </c>
      <c r="O275" s="49" t="str">
        <f>_xlfn.XLOOKUP(B275,'F3D 2007'!$B$3:$B$60,'F3D 2007'!$A$3:$A$60,"-")</f>
        <v>-</v>
      </c>
      <c r="P275" s="49" t="str">
        <f>_xlfn.XLOOKUP(B275,'F3D 2005'!$B$3:$B$60,'F3D 2005'!$A$3:$A$60,"-")</f>
        <v>-</v>
      </c>
      <c r="Q275" s="49" t="str">
        <f>_xlfn.XLOOKUP(B275,'F3D 2003'!$B$3:$B$60,'F3D 2003'!$A$3:$A$60,"-")</f>
        <v>-</v>
      </c>
      <c r="R275" s="49" t="str">
        <f>_xlfn.XLOOKUP(B275,'F3D 2001'!$B$3:$B$60,'F3D 2001'!$A$3:$A$60,"-")</f>
        <v>-</v>
      </c>
      <c r="S275" s="49" t="str">
        <f>_xlfn.XLOOKUP(B275,'F3D 1999'!$B$3:$B$60,'F3D 1999'!$A$3:$A$60,"-")</f>
        <v>-</v>
      </c>
      <c r="T275" s="49" t="str">
        <f>_xlfn.XLOOKUP(B275,'F3D 1997'!$B$3:$B$56,'F3D 1997'!$A$3:$A$56,"-")</f>
        <v>-</v>
      </c>
      <c r="U275" s="49" t="str">
        <f>_xlfn.XLOOKUP(B275,'F3D 1995'!$B$3:$B$60,'F3D 1995'!$A$3:$A$60,"-")</f>
        <v>-</v>
      </c>
      <c r="V275" s="49" t="str">
        <f>_xlfn.XLOOKUP(B275,'F3D 1993'!$B$3:$B$60,'F3D 1993'!$A$3:$A$60,"-")</f>
        <v>-</v>
      </c>
      <c r="W275" s="49" t="str">
        <f>_xlfn.XLOOKUP(B275,'F3D 1991'!$B$3:$B$60,'F3D 1991'!$A$3:$A$60,"-")</f>
        <v>-</v>
      </c>
      <c r="X275" s="49" t="str">
        <f>_xlfn.XLOOKUP(B275,'F3D 1989'!$B$3:$B$60,'F3D 1989'!$A$3:$A$60,"-")</f>
        <v>-</v>
      </c>
      <c r="Y275" s="49" t="str">
        <f>_xlfn.XLOOKUP(B275,'F3D 1987'!$B$3:$B$60,'F3D 1987'!$A$3:$A$60,"-")</f>
        <v>-</v>
      </c>
      <c r="Z275" s="50" t="str">
        <f>_xlfn.XLOOKUP(B275,'F3D 1985'!$B$3:$B$60,'F3D 1985'!$A$3:$A$60,"-")</f>
        <v>-</v>
      </c>
    </row>
    <row r="276" spans="1:26" x14ac:dyDescent="0.3">
      <c r="A276" s="40">
        <f>A275+1</f>
        <v>274</v>
      </c>
      <c r="B276" s="41" t="s">
        <v>173</v>
      </c>
      <c r="C276" s="42" t="s">
        <v>164</v>
      </c>
      <c r="D276" s="85">
        <f>MIN(_xlfn.XLOOKUP(B276,'F3D 2025'!B:B,'F3D 2025'!E:E,200),_xlfn.XLOOKUP(B276,'F3D 2023'!B:B,'F3D 2023'!E:E,200),_xlfn.XLOOKUP(B276,'F3D 2022'!B:B,'F3D 2022'!E:E,200),_xlfn.XLOOKUP(B276,'F3D 2019'!B:B,'F3D 2019'!E:E,200),_xlfn.XLOOKUP(B276,'F3D 2017'!B:B,'F3D 2017'!E:E,200),_xlfn.XLOOKUP(B276,'F3D 2015'!B:B,'F3D 2015'!E:E,200),_xlfn.XLOOKUP(B276,'F3D 2013'!B:B,'F3D 2013'!E:E,200),_xlfn.XLOOKUP(B276,'F3D 2011'!B:B,'F3D 2011'!E:E,200),_xlfn.XLOOKUP(B276,'F3D 2009'!B:B,'F3D 2009'!E:E,200),_xlfn.XLOOKUP(B276,'F3D 2007'!B:B,'F3D 2007'!E:E,200),_xlfn.XLOOKUP(B276,'F3D 2005'!B:B,'F3D 2005'!E:E,200),_xlfn.XLOOKUP(B276,'F3D 2003'!B:B,'F3D 2003'!E:E,200),_xlfn.XLOOKUP(B276,'F3D 2001'!B:B,'F3D 2001'!E:E,200),_xlfn.XLOOKUP(B276,'F3D 1999'!B:B,'F3D 1999'!E:E,200),_xlfn.XLOOKUP(B276,'F3D 1997'!B:B,'F3D 1997'!E:E,200),_xlfn.XLOOKUP(B276,'F3D 1995'!B:B,'F3D 1995'!E:E,200),_xlfn.XLOOKUP(B276,'F3D 1993'!B:B,'F3D 1993'!E:E,200),_xlfn.XLOOKUP(B276,'F3D 1991'!B:B,'F3D 1991'!E:E,200),_xlfn.XLOOKUP(B276,'F3D 1989'!B:B,'F3D 1989'!E:E,200),_xlfn.XLOOKUP(B276,'F3D 1987'!B:B,'F3D 1987'!E:E,200),_xlfn.XLOOKUP(B276,'F3D 1985'!B:B,'F3D 1985'!E:E,200))</f>
        <v>61.11</v>
      </c>
      <c r="E276" s="82">
        <f>_xlfn.XLOOKUP(F276,AB:AB,AC:AC,0)+_xlfn.XLOOKUP(G276,AB:AB,AC:AC,0)+_xlfn.XLOOKUP(H276,AB:AB,AC:AC,0)+_xlfn.XLOOKUP(I276,AB:AB,AC:AC,0)+_xlfn.XLOOKUP(J276,AB:AB,AC:AC,0)+_xlfn.XLOOKUP(K276,AB:AB,AC:AC,0)+_xlfn.XLOOKUP(L276,AB:AB,AC:AC,0)+_xlfn.XLOOKUP(M276,AB:AB,AC:AC,0)+_xlfn.XLOOKUP(N276,AB:AB,AC:AC,0)+_xlfn.XLOOKUP(O276,AB:AB,AC:AC,0)+_xlfn.XLOOKUP(P276,AB:AB,AC:AC,0)+_xlfn.XLOOKUP(Q276,AB:AB,AC:AC,0)+_xlfn.XLOOKUP(R276,AB:AB,AC:AC,0)+_xlfn.XLOOKUP(S276,AB:AB,AC:AC,0)+_xlfn.XLOOKUP(T276,AB:AB,AC:AC,0)+_xlfn.XLOOKUP(U276,AB:AB,AC:AC,0)+_xlfn.XLOOKUP(V276,AB:AB,AC:AC,0)+_xlfn.XLOOKUP(W276,AB:AB,AC:AC,0)+_xlfn.XLOOKUP(X276,AB:AB,AC:AC,0)+_xlfn.XLOOKUP(Y276,AB:AB,AC:AC,0)+_xlfn.XLOOKUP(Z276,AB:AB,AC:AC,0)</f>
        <v>1.1385798311388375</v>
      </c>
      <c r="F276" s="46" t="str">
        <f>_xlfn.XLOOKUP(B276,'F3D 2025'!$B$3:$B$60,'F3D 2025'!$A$3:$A$60,"-")</f>
        <v>-</v>
      </c>
      <c r="G276" s="49" t="str">
        <f>_xlfn.XLOOKUP(B276,'F3D 2023'!$B$3:$B$60,'F3D 2023'!$A$3:$A$60,"-")</f>
        <v>-</v>
      </c>
      <c r="H276" s="49" t="str">
        <f>_xlfn.XLOOKUP(B276,'F3D 2022'!$B$3:$B$60,'F3D 2022'!$A$3:$A$60,"-")</f>
        <v>-</v>
      </c>
      <c r="I276" s="49" t="str">
        <f>_xlfn.XLOOKUP(B276,'F3D 2019'!$B$3:$B$60,'F3D 2019'!$A$3:$A$60,"-")</f>
        <v>-</v>
      </c>
      <c r="J276" s="49" t="str">
        <f>_xlfn.XLOOKUP(B276,'F3D 2017'!$B$3:$B$60,'F3D 2017'!$A$3:$A$60,"-")</f>
        <v>-</v>
      </c>
      <c r="K276" s="49">
        <f>_xlfn.XLOOKUP(B276,'F3D 2015'!$B$3:$B$60,'F3D 2015'!$A$3:$A$60,"-")</f>
        <v>47</v>
      </c>
      <c r="L276" s="49" t="str">
        <f>_xlfn.XLOOKUP(B276,'F3D 2013'!$B$3:$B$60,'F3D 2013'!$A$3:$A$60,"-")</f>
        <v>-</v>
      </c>
      <c r="M276" s="49" t="str">
        <f>_xlfn.XLOOKUP(B276,'F3D 2011'!$B$3:$B$60,'F3D 2011'!$A$3:$A$60,"-")</f>
        <v>-</v>
      </c>
      <c r="N276" s="49" t="str">
        <f>_xlfn.XLOOKUP(B276,'F3D 2009'!$B$3:$B$60,'F3D 2009'!$A$3:$A$60,"-")</f>
        <v>-</v>
      </c>
      <c r="O276" s="49" t="str">
        <f>_xlfn.XLOOKUP(B276,'F3D 2007'!$B$3:$B$60,'F3D 2007'!$A$3:$A$60,"-")</f>
        <v>-</v>
      </c>
      <c r="P276" s="49" t="str">
        <f>_xlfn.XLOOKUP(B276,'F3D 2005'!$B$3:$B$60,'F3D 2005'!$A$3:$A$60,"-")</f>
        <v>-</v>
      </c>
      <c r="Q276" s="49" t="str">
        <f>_xlfn.XLOOKUP(B276,'F3D 2003'!$B$3:$B$60,'F3D 2003'!$A$3:$A$60,"-")</f>
        <v>-</v>
      </c>
      <c r="R276" s="49" t="str">
        <f>_xlfn.XLOOKUP(B276,'F3D 2001'!$B$3:$B$60,'F3D 2001'!$A$3:$A$60,"-")</f>
        <v>-</v>
      </c>
      <c r="S276" s="49" t="str">
        <f>_xlfn.XLOOKUP(B276,'F3D 1999'!$B$3:$B$60,'F3D 1999'!$A$3:$A$60,"-")</f>
        <v>-</v>
      </c>
      <c r="T276" s="49" t="str">
        <f>_xlfn.XLOOKUP(B276,'F3D 1997'!$B$3:$B$56,'F3D 1997'!$A$3:$A$56,"-")</f>
        <v>-</v>
      </c>
      <c r="U276" s="49" t="str">
        <f>_xlfn.XLOOKUP(B276,'F3D 1995'!$B$3:$B$60,'F3D 1995'!$A$3:$A$60,"-")</f>
        <v>-</v>
      </c>
      <c r="V276" s="49" t="str">
        <f>_xlfn.XLOOKUP(B276,'F3D 1993'!$B$3:$B$60,'F3D 1993'!$A$3:$A$60,"-")</f>
        <v>-</v>
      </c>
      <c r="W276" s="49" t="str">
        <f>_xlfn.XLOOKUP(B276,'F3D 1991'!$B$3:$B$60,'F3D 1991'!$A$3:$A$60,"-")</f>
        <v>-</v>
      </c>
      <c r="X276" s="49" t="str">
        <f>_xlfn.XLOOKUP(B276,'F3D 1989'!$B$3:$B$60,'F3D 1989'!$A$3:$A$60,"-")</f>
        <v>-</v>
      </c>
      <c r="Y276" s="49" t="str">
        <f>_xlfn.XLOOKUP(B276,'F3D 1987'!$B$3:$B$60,'F3D 1987'!$A$3:$A$60,"-")</f>
        <v>-</v>
      </c>
      <c r="Z276" s="50" t="str">
        <f>_xlfn.XLOOKUP(B276,'F3D 1985'!$B$3:$B$60,'F3D 1985'!$A$3:$A$60,"-")</f>
        <v>-</v>
      </c>
    </row>
    <row r="277" spans="1:26" x14ac:dyDescent="0.3">
      <c r="A277" s="40">
        <f>A276+1</f>
        <v>275</v>
      </c>
      <c r="B277" s="41" t="s">
        <v>301</v>
      </c>
      <c r="C277" s="42" t="s">
        <v>154</v>
      </c>
      <c r="D277" s="85">
        <f>MIN(_xlfn.XLOOKUP(B277,'F3D 2025'!B:B,'F3D 2025'!E:E,200),_xlfn.XLOOKUP(B277,'F3D 2023'!B:B,'F3D 2023'!E:E,200),_xlfn.XLOOKUP(B277,'F3D 2022'!B:B,'F3D 2022'!E:E,200),_xlfn.XLOOKUP(B277,'F3D 2019'!B:B,'F3D 2019'!E:E,200),_xlfn.XLOOKUP(B277,'F3D 2017'!B:B,'F3D 2017'!E:E,200),_xlfn.XLOOKUP(B277,'F3D 2015'!B:B,'F3D 2015'!E:E,200),_xlfn.XLOOKUP(B277,'F3D 2013'!B:B,'F3D 2013'!E:E,200),_xlfn.XLOOKUP(B277,'F3D 2011'!B:B,'F3D 2011'!E:E,200),_xlfn.XLOOKUP(B277,'F3D 2009'!B:B,'F3D 2009'!E:E,200),_xlfn.XLOOKUP(B277,'F3D 2007'!B:B,'F3D 2007'!E:E,200),_xlfn.XLOOKUP(B277,'F3D 2005'!B:B,'F3D 2005'!E:E,200),_xlfn.XLOOKUP(B277,'F3D 2003'!B:B,'F3D 2003'!E:E,200),_xlfn.XLOOKUP(B277,'F3D 2001'!B:B,'F3D 2001'!E:E,200),_xlfn.XLOOKUP(B277,'F3D 1999'!B:B,'F3D 1999'!E:E,200),_xlfn.XLOOKUP(B277,'F3D 1997'!B:B,'F3D 1997'!E:E,200),_xlfn.XLOOKUP(B277,'F3D 1995'!B:B,'F3D 1995'!E:E,200),_xlfn.XLOOKUP(B277,'F3D 1993'!B:B,'F3D 1993'!E:E,200),_xlfn.XLOOKUP(B277,'F3D 1991'!B:B,'F3D 1991'!E:E,200),_xlfn.XLOOKUP(B277,'F3D 1989'!B:B,'F3D 1989'!E:E,200),_xlfn.XLOOKUP(B277,'F3D 1987'!B:B,'F3D 1987'!E:E,200),_xlfn.XLOOKUP(B277,'F3D 1985'!B:B,'F3D 1985'!E:E,200))</f>
        <v>100.7</v>
      </c>
      <c r="E277" s="82">
        <f>_xlfn.XLOOKUP(F277,AB:AB,AC:AC,0)+_xlfn.XLOOKUP(G277,AB:AB,AC:AC,0)+_xlfn.XLOOKUP(H277,AB:AB,AC:AC,0)+_xlfn.XLOOKUP(I277,AB:AB,AC:AC,0)+_xlfn.XLOOKUP(J277,AB:AB,AC:AC,0)+_xlfn.XLOOKUP(K277,AB:AB,AC:AC,0)+_xlfn.XLOOKUP(L277,AB:AB,AC:AC,0)+_xlfn.XLOOKUP(M277,AB:AB,AC:AC,0)+_xlfn.XLOOKUP(N277,AB:AB,AC:AC,0)+_xlfn.XLOOKUP(O277,AB:AB,AC:AC,0)+_xlfn.XLOOKUP(P277,AB:AB,AC:AC,0)+_xlfn.XLOOKUP(Q277,AB:AB,AC:AC,0)+_xlfn.XLOOKUP(R277,AB:AB,AC:AC,0)+_xlfn.XLOOKUP(S277,AB:AB,AC:AC,0)+_xlfn.XLOOKUP(T277,AB:AB,AC:AC,0)+_xlfn.XLOOKUP(U277,AB:AB,AC:AC,0)+_xlfn.XLOOKUP(V277,AB:AB,AC:AC,0)+_xlfn.XLOOKUP(W277,AB:AB,AC:AC,0)+_xlfn.XLOOKUP(X277,AB:AB,AC:AC,0)+_xlfn.XLOOKUP(Y277,AB:AB,AC:AC,0)+_xlfn.XLOOKUP(Z277,AB:AB,AC:AC,0)</f>
        <v>1.1385798311388375</v>
      </c>
      <c r="F277" s="46" t="str">
        <f>_xlfn.XLOOKUP(B277,'F3D 2025'!$B$3:$B$60,'F3D 2025'!$A$3:$A$60,"-")</f>
        <v>-</v>
      </c>
      <c r="G277" s="49" t="str">
        <f>_xlfn.XLOOKUP(B277,'F3D 2023'!$B$3:$B$60,'F3D 2023'!$A$3:$A$60,"-")</f>
        <v>-</v>
      </c>
      <c r="H277" s="49" t="str">
        <f>_xlfn.XLOOKUP(B277,'F3D 2022'!$B$3:$B$60,'F3D 2022'!$A$3:$A$60,"-")</f>
        <v>-</v>
      </c>
      <c r="I277" s="49" t="str">
        <f>_xlfn.XLOOKUP(B277,'F3D 2019'!$B$3:$B$60,'F3D 2019'!$A$3:$A$60,"-")</f>
        <v>-</v>
      </c>
      <c r="J277" s="49" t="str">
        <f>_xlfn.XLOOKUP(B277,'F3D 2017'!$B$3:$B$60,'F3D 2017'!$A$3:$A$60,"-")</f>
        <v>-</v>
      </c>
      <c r="K277" s="49" t="str">
        <f>_xlfn.XLOOKUP(B277,'F3D 2015'!$B$3:$B$60,'F3D 2015'!$A$3:$A$60,"-")</f>
        <v>-</v>
      </c>
      <c r="L277" s="49" t="str">
        <f>_xlfn.XLOOKUP(B277,'F3D 2013'!$B$3:$B$60,'F3D 2013'!$A$3:$A$60,"-")</f>
        <v>-</v>
      </c>
      <c r="M277" s="49" t="str">
        <f>_xlfn.XLOOKUP(B277,'F3D 2011'!$B$3:$B$60,'F3D 2011'!$A$3:$A$60,"-")</f>
        <v>-</v>
      </c>
      <c r="N277" s="49" t="str">
        <f>_xlfn.XLOOKUP(B277,'F3D 2009'!$B$3:$B$60,'F3D 2009'!$A$3:$A$60,"-")</f>
        <v>-</v>
      </c>
      <c r="O277" s="49" t="str">
        <f>_xlfn.XLOOKUP(B277,'F3D 2007'!$B$3:$B$60,'F3D 2007'!$A$3:$A$60,"-")</f>
        <v>-</v>
      </c>
      <c r="P277" s="49" t="str">
        <f>_xlfn.XLOOKUP(B277,'F3D 2005'!$B$3:$B$60,'F3D 2005'!$A$3:$A$60,"-")</f>
        <v>-</v>
      </c>
      <c r="Q277" s="49" t="str">
        <f>_xlfn.XLOOKUP(B277,'F3D 2003'!$B$3:$B$60,'F3D 2003'!$A$3:$A$60,"-")</f>
        <v>-</v>
      </c>
      <c r="R277" s="49" t="str">
        <f>_xlfn.XLOOKUP(B277,'F3D 2001'!$B$3:$B$60,'F3D 2001'!$A$3:$A$60,"-")</f>
        <v>-</v>
      </c>
      <c r="S277" s="49">
        <f>_xlfn.XLOOKUP(B277,'F3D 1999'!$B$3:$B$60,'F3D 1999'!$A$3:$A$60,"-")</f>
        <v>47</v>
      </c>
      <c r="T277" s="49" t="str">
        <f>_xlfn.XLOOKUP(B277,'F3D 1997'!$B$3:$B$56,'F3D 1997'!$A$3:$A$56,"-")</f>
        <v>-</v>
      </c>
      <c r="U277" s="49" t="str">
        <f>_xlfn.XLOOKUP(B277,'F3D 1995'!$B$3:$B$60,'F3D 1995'!$A$3:$A$60,"-")</f>
        <v>-</v>
      </c>
      <c r="V277" s="49" t="str">
        <f>_xlfn.XLOOKUP(B277,'F3D 1993'!$B$3:$B$60,'F3D 1993'!$A$3:$A$60,"-")</f>
        <v>-</v>
      </c>
      <c r="W277" s="49" t="str">
        <f>_xlfn.XLOOKUP(B277,'F3D 1991'!$B$3:$B$60,'F3D 1991'!$A$3:$A$60,"-")</f>
        <v>-</v>
      </c>
      <c r="X277" s="49" t="str">
        <f>_xlfn.XLOOKUP(B277,'F3D 1989'!$B$3:$B$60,'F3D 1989'!$A$3:$A$60,"-")</f>
        <v>-</v>
      </c>
      <c r="Y277" s="49" t="str">
        <f>_xlfn.XLOOKUP(B277,'F3D 1987'!$B$3:$B$60,'F3D 1987'!$A$3:$A$60,"-")</f>
        <v>-</v>
      </c>
      <c r="Z277" s="50" t="str">
        <f>_xlfn.XLOOKUP(B277,'F3D 1985'!$B$3:$B$60,'F3D 1985'!$A$3:$A$60,"-")</f>
        <v>-</v>
      </c>
    </row>
    <row r="278" spans="1:26" x14ac:dyDescent="0.3">
      <c r="A278" s="40">
        <f>A277+1</f>
        <v>276</v>
      </c>
      <c r="B278" s="41" t="s">
        <v>281</v>
      </c>
      <c r="C278" s="42" t="s">
        <v>34</v>
      </c>
      <c r="D278" s="85">
        <f>MIN(_xlfn.XLOOKUP(B278,'F3D 2025'!B:B,'F3D 2025'!E:E,200),_xlfn.XLOOKUP(B278,'F3D 2023'!B:B,'F3D 2023'!E:E,200),_xlfn.XLOOKUP(B278,'F3D 2022'!B:B,'F3D 2022'!E:E,200),_xlfn.XLOOKUP(B278,'F3D 2019'!B:B,'F3D 2019'!E:E,200),_xlfn.XLOOKUP(B278,'F3D 2017'!B:B,'F3D 2017'!E:E,200),_xlfn.XLOOKUP(B278,'F3D 2015'!B:B,'F3D 2015'!E:E,200),_xlfn.XLOOKUP(B278,'F3D 2013'!B:B,'F3D 2013'!E:E,200),_xlfn.XLOOKUP(B278,'F3D 2011'!B:B,'F3D 2011'!E:E,200),_xlfn.XLOOKUP(B278,'F3D 2009'!B:B,'F3D 2009'!E:E,200),_xlfn.XLOOKUP(B278,'F3D 2007'!B:B,'F3D 2007'!E:E,200),_xlfn.XLOOKUP(B278,'F3D 2005'!B:B,'F3D 2005'!E:E,200),_xlfn.XLOOKUP(B278,'F3D 2003'!B:B,'F3D 2003'!E:E,200),_xlfn.XLOOKUP(B278,'F3D 2001'!B:B,'F3D 2001'!E:E,200),_xlfn.XLOOKUP(B278,'F3D 1999'!B:B,'F3D 1999'!E:E,200),_xlfn.XLOOKUP(B278,'F3D 1997'!B:B,'F3D 1997'!E:E,200),_xlfn.XLOOKUP(B278,'F3D 1995'!B:B,'F3D 1995'!E:E,200),_xlfn.XLOOKUP(B278,'F3D 1993'!B:B,'F3D 1993'!E:E,200),_xlfn.XLOOKUP(B278,'F3D 1991'!B:B,'F3D 1991'!E:E,200),_xlfn.XLOOKUP(B278,'F3D 1989'!B:B,'F3D 1989'!E:E,200),_xlfn.XLOOKUP(B278,'F3D 1987'!B:B,'F3D 1987'!E:E,200),_xlfn.XLOOKUP(B278,'F3D 1985'!B:B,'F3D 1985'!E:E,200))</f>
        <v>66.69</v>
      </c>
      <c r="E278" s="82">
        <f>_xlfn.XLOOKUP(F278,AB:AB,AC:AC,0)+_xlfn.XLOOKUP(G278,AB:AB,AC:AC,0)+_xlfn.XLOOKUP(H278,AB:AB,AC:AC,0)+_xlfn.XLOOKUP(I278,AB:AB,AC:AC,0)+_xlfn.XLOOKUP(J278,AB:AB,AC:AC,0)+_xlfn.XLOOKUP(K278,AB:AB,AC:AC,0)+_xlfn.XLOOKUP(L278,AB:AB,AC:AC,0)+_xlfn.XLOOKUP(M278,AB:AB,AC:AC,0)+_xlfn.XLOOKUP(N278,AB:AB,AC:AC,0)+_xlfn.XLOOKUP(O278,AB:AB,AC:AC,0)+_xlfn.XLOOKUP(P278,AB:AB,AC:AC,0)+_xlfn.XLOOKUP(Q278,AB:AB,AC:AC,0)+_xlfn.XLOOKUP(R278,AB:AB,AC:AC,0)+_xlfn.XLOOKUP(S278,AB:AB,AC:AC,0)+_xlfn.XLOOKUP(T278,AB:AB,AC:AC,0)+_xlfn.XLOOKUP(U278,AB:AB,AC:AC,0)+_xlfn.XLOOKUP(V278,AB:AB,AC:AC,0)+_xlfn.XLOOKUP(W278,AB:AB,AC:AC,0)+_xlfn.XLOOKUP(X278,AB:AB,AC:AC,0)+_xlfn.XLOOKUP(Y278,AB:AB,AC:AC,0)+_xlfn.XLOOKUP(Z278,AB:AB,AC:AC,0)</f>
        <v>1.1041395963790439</v>
      </c>
      <c r="F278" s="46" t="str">
        <f>_xlfn.XLOOKUP(B278,'F3D 2025'!$B$3:$B$60,'F3D 2025'!$A$3:$A$60,"-")</f>
        <v>-</v>
      </c>
      <c r="G278" s="49" t="str">
        <f>_xlfn.XLOOKUP(B278,'F3D 2023'!$B$3:$B$60,'F3D 2023'!$A$3:$A$60,"-")</f>
        <v>-</v>
      </c>
      <c r="H278" s="49" t="str">
        <f>_xlfn.XLOOKUP(B278,'F3D 2022'!$B$3:$B$60,'F3D 2022'!$A$3:$A$60,"-")</f>
        <v>-</v>
      </c>
      <c r="I278" s="49" t="str">
        <f>_xlfn.XLOOKUP(B278,'F3D 2019'!$B$3:$B$60,'F3D 2019'!$A$3:$A$60,"-")</f>
        <v>-</v>
      </c>
      <c r="J278" s="49" t="str">
        <f>_xlfn.XLOOKUP(B278,'F3D 2017'!$B$3:$B$60,'F3D 2017'!$A$3:$A$60,"-")</f>
        <v>-</v>
      </c>
      <c r="K278" s="49" t="str">
        <f>_xlfn.XLOOKUP(B278,'F3D 2015'!$B$3:$B$60,'F3D 2015'!$A$3:$A$60,"-")</f>
        <v>-</v>
      </c>
      <c r="L278" s="49">
        <f>_xlfn.XLOOKUP(B278,'F3D 2013'!$B$3:$B$60,'F3D 2013'!$A$3:$A$60,"-")</f>
        <v>49</v>
      </c>
      <c r="M278" s="49" t="str">
        <f>_xlfn.XLOOKUP(B278,'F3D 2011'!$B$3:$B$60,'F3D 2011'!$A$3:$A$60,"-")</f>
        <v>-</v>
      </c>
      <c r="N278" s="49" t="str">
        <f>_xlfn.XLOOKUP(B278,'F3D 2009'!$B$3:$B$60,'F3D 2009'!$A$3:$A$60,"-")</f>
        <v>-</v>
      </c>
      <c r="O278" s="49" t="str">
        <f>_xlfn.XLOOKUP(B278,'F3D 2007'!$B$3:$B$60,'F3D 2007'!$A$3:$A$60,"-")</f>
        <v>-</v>
      </c>
      <c r="P278" s="49" t="str">
        <f>_xlfn.XLOOKUP(B278,'F3D 2005'!$B$3:$B$60,'F3D 2005'!$A$3:$A$60,"-")</f>
        <v>-</v>
      </c>
      <c r="Q278" s="49" t="str">
        <f>_xlfn.XLOOKUP(B278,'F3D 2003'!$B$3:$B$60,'F3D 2003'!$A$3:$A$60,"-")</f>
        <v>-</v>
      </c>
      <c r="R278" s="49" t="str">
        <f>_xlfn.XLOOKUP(B278,'F3D 2001'!$B$3:$B$60,'F3D 2001'!$A$3:$A$60,"-")</f>
        <v>-</v>
      </c>
      <c r="S278" s="49" t="str">
        <f>_xlfn.XLOOKUP(B278,'F3D 1999'!$B$3:$B$60,'F3D 1999'!$A$3:$A$60,"-")</f>
        <v>-</v>
      </c>
      <c r="T278" s="49" t="str">
        <f>_xlfn.XLOOKUP(B278,'F3D 1997'!$B$3:$B$56,'F3D 1997'!$A$3:$A$56,"-")</f>
        <v>-</v>
      </c>
      <c r="U278" s="49" t="str">
        <f>_xlfn.XLOOKUP(B278,'F3D 1995'!$B$3:$B$60,'F3D 1995'!$A$3:$A$60,"-")</f>
        <v>-</v>
      </c>
      <c r="V278" s="49" t="str">
        <f>_xlfn.XLOOKUP(B278,'F3D 1993'!$B$3:$B$60,'F3D 1993'!$A$3:$A$60,"-")</f>
        <v>-</v>
      </c>
      <c r="W278" s="49" t="str">
        <f>_xlfn.XLOOKUP(B278,'F3D 1991'!$B$3:$B$60,'F3D 1991'!$A$3:$A$60,"-")</f>
        <v>-</v>
      </c>
      <c r="X278" s="49" t="str">
        <f>_xlfn.XLOOKUP(B278,'F3D 1989'!$B$3:$B$60,'F3D 1989'!$A$3:$A$60,"-")</f>
        <v>-</v>
      </c>
      <c r="Y278" s="49" t="str">
        <f>_xlfn.XLOOKUP(B278,'F3D 1987'!$B$3:$B$60,'F3D 1987'!$A$3:$A$60,"-")</f>
        <v>-</v>
      </c>
      <c r="Z278" s="50" t="str">
        <f>_xlfn.XLOOKUP(B278,'F3D 1985'!$B$3:$B$60,'F3D 1985'!$A$3:$A$60,"-")</f>
        <v>-</v>
      </c>
    </row>
    <row r="279" spans="1:26" x14ac:dyDescent="0.3">
      <c r="A279" s="40">
        <f>A278+1</f>
        <v>277</v>
      </c>
      <c r="B279" s="41" t="s">
        <v>196</v>
      </c>
      <c r="C279" s="42" t="s">
        <v>36</v>
      </c>
      <c r="D279" s="85">
        <f>MIN(_xlfn.XLOOKUP(B279,'F3D 2025'!B:B,'F3D 2025'!E:E,200),_xlfn.XLOOKUP(B279,'F3D 2023'!B:B,'F3D 2023'!E:E,200),_xlfn.XLOOKUP(B279,'F3D 2022'!B:B,'F3D 2022'!E:E,200),_xlfn.XLOOKUP(B279,'F3D 2019'!B:B,'F3D 2019'!E:E,200),_xlfn.XLOOKUP(B279,'F3D 2017'!B:B,'F3D 2017'!E:E,200),_xlfn.XLOOKUP(B279,'F3D 2015'!B:B,'F3D 2015'!E:E,200),_xlfn.XLOOKUP(B279,'F3D 2013'!B:B,'F3D 2013'!E:E,200),_xlfn.XLOOKUP(B279,'F3D 2011'!B:B,'F3D 2011'!E:E,200),_xlfn.XLOOKUP(B279,'F3D 2009'!B:B,'F3D 2009'!E:E,200),_xlfn.XLOOKUP(B279,'F3D 2007'!B:B,'F3D 2007'!E:E,200),_xlfn.XLOOKUP(B279,'F3D 2005'!B:B,'F3D 2005'!E:E,200),_xlfn.XLOOKUP(B279,'F3D 2003'!B:B,'F3D 2003'!E:E,200),_xlfn.XLOOKUP(B279,'F3D 2001'!B:B,'F3D 2001'!E:E,200),_xlfn.XLOOKUP(B279,'F3D 1999'!B:B,'F3D 1999'!E:E,200),_xlfn.XLOOKUP(B279,'F3D 1997'!B:B,'F3D 1997'!E:E,200),_xlfn.XLOOKUP(B279,'F3D 1995'!B:B,'F3D 1995'!E:E,200),_xlfn.XLOOKUP(B279,'F3D 1993'!B:B,'F3D 1993'!E:E,200),_xlfn.XLOOKUP(B279,'F3D 1991'!B:B,'F3D 1991'!E:E,200),_xlfn.XLOOKUP(B279,'F3D 1989'!B:B,'F3D 1989'!E:E,200),_xlfn.XLOOKUP(B279,'F3D 1987'!B:B,'F3D 1987'!E:E,200),_xlfn.XLOOKUP(B279,'F3D 1985'!B:B,'F3D 1985'!E:E,200))</f>
        <v>65.66</v>
      </c>
      <c r="E279" s="82">
        <f>_xlfn.XLOOKUP(F279,AB:AB,AC:AC,0)+_xlfn.XLOOKUP(G279,AB:AB,AC:AC,0)+_xlfn.XLOOKUP(H279,AB:AB,AC:AC,0)+_xlfn.XLOOKUP(I279,AB:AB,AC:AC,0)+_xlfn.XLOOKUP(J279,AB:AB,AC:AC,0)+_xlfn.XLOOKUP(K279,AB:AB,AC:AC,0)+_xlfn.XLOOKUP(L279,AB:AB,AC:AC,0)+_xlfn.XLOOKUP(M279,AB:AB,AC:AC,0)+_xlfn.XLOOKUP(N279,AB:AB,AC:AC,0)+_xlfn.XLOOKUP(O279,AB:AB,AC:AC,0)+_xlfn.XLOOKUP(P279,AB:AB,AC:AC,0)+_xlfn.XLOOKUP(Q279,AB:AB,AC:AC,0)+_xlfn.XLOOKUP(R279,AB:AB,AC:AC,0)+_xlfn.XLOOKUP(S279,AB:AB,AC:AC,0)+_xlfn.XLOOKUP(T279,AB:AB,AC:AC,0)+_xlfn.XLOOKUP(U279,AB:AB,AC:AC,0)+_xlfn.XLOOKUP(V279,AB:AB,AC:AC,0)+_xlfn.XLOOKUP(W279,AB:AB,AC:AC,0)+_xlfn.XLOOKUP(X279,AB:AB,AC:AC,0)+_xlfn.XLOOKUP(Y279,AB:AB,AC:AC,0)+_xlfn.XLOOKUP(Z279,AB:AB,AC:AC,0)</f>
        <v>1.0678406005168288</v>
      </c>
      <c r="F279" s="46" t="str">
        <f>_xlfn.XLOOKUP(B279,'F3D 2025'!$B$3:$B$60,'F3D 2025'!$A$3:$A$60,"-")</f>
        <v>-</v>
      </c>
      <c r="G279" s="49" t="str">
        <f>_xlfn.XLOOKUP(B279,'F3D 2023'!$B$3:$B$60,'F3D 2023'!$A$3:$A$60,"-")</f>
        <v>-</v>
      </c>
      <c r="H279" s="49" t="str">
        <f>_xlfn.XLOOKUP(B279,'F3D 2022'!$B$3:$B$60,'F3D 2022'!$A$3:$A$60,"-")</f>
        <v>-</v>
      </c>
      <c r="I279" s="49" t="str">
        <f>_xlfn.XLOOKUP(B279,'F3D 2019'!$B$3:$B$60,'F3D 2019'!$A$3:$A$60,"-")</f>
        <v>-</v>
      </c>
      <c r="J279" s="49" t="str">
        <f>_xlfn.XLOOKUP(B279,'F3D 2017'!$B$3:$B$60,'F3D 2017'!$A$3:$A$60,"-")</f>
        <v>-</v>
      </c>
      <c r="K279" s="49" t="str">
        <f>_xlfn.XLOOKUP(B279,'F3D 2015'!$B$3:$B$60,'F3D 2015'!$A$3:$A$60,"-")</f>
        <v>-</v>
      </c>
      <c r="L279" s="49" t="str">
        <f>_xlfn.XLOOKUP(B279,'F3D 2013'!$B$3:$B$60,'F3D 2013'!$A$3:$A$60,"-")</f>
        <v>-</v>
      </c>
      <c r="M279" s="49" t="str">
        <f>_xlfn.XLOOKUP(B279,'F3D 2011'!$B$3:$B$60,'F3D 2011'!$A$3:$A$60,"-")</f>
        <v>-</v>
      </c>
      <c r="N279" s="49">
        <f>_xlfn.XLOOKUP(B279,'F3D 2009'!$B$3:$B$60,'F3D 2009'!$A$3:$A$60,"-")</f>
        <v>52</v>
      </c>
      <c r="O279" s="49" t="str">
        <f>_xlfn.XLOOKUP(B279,'F3D 2007'!$B$3:$B$60,'F3D 2007'!$A$3:$A$60,"-")</f>
        <v>-</v>
      </c>
      <c r="P279" s="49" t="str">
        <f>_xlfn.XLOOKUP(B279,'F3D 2005'!$B$3:$B$60,'F3D 2005'!$A$3:$A$60,"-")</f>
        <v>-</v>
      </c>
      <c r="Q279" s="49" t="str">
        <f>_xlfn.XLOOKUP(B279,'F3D 2003'!$B$3:$B$60,'F3D 2003'!$A$3:$A$60,"-")</f>
        <v>-</v>
      </c>
      <c r="R279" s="49" t="str">
        <f>_xlfn.XLOOKUP(B279,'F3D 2001'!$B$3:$B$60,'F3D 2001'!$A$3:$A$60,"-")</f>
        <v>-</v>
      </c>
      <c r="S279" s="49" t="str">
        <f>_xlfn.XLOOKUP(B279,'F3D 1999'!$B$3:$B$60,'F3D 1999'!$A$3:$A$60,"-")</f>
        <v>-</v>
      </c>
      <c r="T279" s="49" t="str">
        <f>_xlfn.XLOOKUP(B279,'F3D 1997'!$B$3:$B$56,'F3D 1997'!$A$3:$A$56,"-")</f>
        <v>-</v>
      </c>
      <c r="U279" s="49" t="str">
        <f>_xlfn.XLOOKUP(B279,'F3D 1995'!$B$3:$B$60,'F3D 1995'!$A$3:$A$60,"-")</f>
        <v>-</v>
      </c>
      <c r="V279" s="49" t="str">
        <f>_xlfn.XLOOKUP(B279,'F3D 1993'!$B$3:$B$60,'F3D 1993'!$A$3:$A$60,"-")</f>
        <v>-</v>
      </c>
      <c r="W279" s="49" t="str">
        <f>_xlfn.XLOOKUP(B279,'F3D 1991'!$B$3:$B$60,'F3D 1991'!$A$3:$A$60,"-")</f>
        <v>-</v>
      </c>
      <c r="X279" s="49" t="str">
        <f>_xlfn.XLOOKUP(B279,'F3D 1989'!$B$3:$B$60,'F3D 1989'!$A$3:$A$60,"-")</f>
        <v>-</v>
      </c>
      <c r="Y279" s="49" t="str">
        <f>_xlfn.XLOOKUP(B279,'F3D 1987'!$B$3:$B$60,'F3D 1987'!$A$3:$A$60,"-")</f>
        <v>-</v>
      </c>
      <c r="Z279" s="50" t="str">
        <f>_xlfn.XLOOKUP(B279,'F3D 1985'!$B$3:$B$60,'F3D 1985'!$A$3:$A$60,"-")</f>
        <v>-</v>
      </c>
    </row>
    <row r="280" spans="1:26" x14ac:dyDescent="0.3">
      <c r="A280" s="40">
        <f>A279+1</f>
        <v>278</v>
      </c>
      <c r="B280" s="41" t="s">
        <v>197</v>
      </c>
      <c r="C280" s="42" t="s">
        <v>30</v>
      </c>
      <c r="D280" s="85">
        <f>MIN(_xlfn.XLOOKUP(B280,'F3D 2025'!B:B,'F3D 2025'!E:E,200),_xlfn.XLOOKUP(B280,'F3D 2023'!B:B,'F3D 2023'!E:E,200),_xlfn.XLOOKUP(B280,'F3D 2022'!B:B,'F3D 2022'!E:E,200),_xlfn.XLOOKUP(B280,'F3D 2019'!B:B,'F3D 2019'!E:E,200),_xlfn.XLOOKUP(B280,'F3D 2017'!B:B,'F3D 2017'!E:E,200),_xlfn.XLOOKUP(B280,'F3D 2015'!B:B,'F3D 2015'!E:E,200),_xlfn.XLOOKUP(B280,'F3D 2013'!B:B,'F3D 2013'!E:E,200),_xlfn.XLOOKUP(B280,'F3D 2011'!B:B,'F3D 2011'!E:E,200),_xlfn.XLOOKUP(B280,'F3D 2009'!B:B,'F3D 2009'!E:E,200),_xlfn.XLOOKUP(B280,'F3D 2007'!B:B,'F3D 2007'!E:E,200),_xlfn.XLOOKUP(B280,'F3D 2005'!B:B,'F3D 2005'!E:E,200),_xlfn.XLOOKUP(B280,'F3D 2003'!B:B,'F3D 2003'!E:E,200),_xlfn.XLOOKUP(B280,'F3D 2001'!B:B,'F3D 2001'!E:E,200),_xlfn.XLOOKUP(B280,'F3D 1999'!B:B,'F3D 1999'!E:E,200),_xlfn.XLOOKUP(B280,'F3D 1997'!B:B,'F3D 1997'!E:E,200),_xlfn.XLOOKUP(B280,'F3D 1995'!B:B,'F3D 1995'!E:E,200),_xlfn.XLOOKUP(B280,'F3D 1993'!B:B,'F3D 1993'!E:E,200),_xlfn.XLOOKUP(B280,'F3D 1991'!B:B,'F3D 1991'!E:E,200),_xlfn.XLOOKUP(B280,'F3D 1989'!B:B,'F3D 1989'!E:E,200),_xlfn.XLOOKUP(B280,'F3D 1987'!B:B,'F3D 1987'!E:E,200),_xlfn.XLOOKUP(B280,'F3D 1985'!B:B,'F3D 1985'!E:E,200))</f>
        <v>64.41</v>
      </c>
      <c r="E280" s="82">
        <f>_xlfn.XLOOKUP(F280,AB:AB,AC:AC,0)+_xlfn.XLOOKUP(G280,AB:AB,AC:AC,0)+_xlfn.XLOOKUP(H280,AB:AB,AC:AC,0)+_xlfn.XLOOKUP(I280,AB:AB,AC:AC,0)+_xlfn.XLOOKUP(J280,AB:AB,AC:AC,0)+_xlfn.XLOOKUP(K280,AB:AB,AC:AC,0)+_xlfn.XLOOKUP(L280,AB:AB,AC:AC,0)+_xlfn.XLOOKUP(M280,AB:AB,AC:AC,0)+_xlfn.XLOOKUP(N280,AB:AB,AC:AC,0)+_xlfn.XLOOKUP(O280,AB:AB,AC:AC,0)+_xlfn.XLOOKUP(P280,AB:AB,AC:AC,0)+_xlfn.XLOOKUP(Q280,AB:AB,AC:AC,0)+_xlfn.XLOOKUP(R280,AB:AB,AC:AC,0)+_xlfn.XLOOKUP(S280,AB:AB,AC:AC,0)+_xlfn.XLOOKUP(T280,AB:AB,AC:AC,0)+_xlfn.XLOOKUP(U280,AB:AB,AC:AC,0)+_xlfn.XLOOKUP(V280,AB:AB,AC:AC,0)+_xlfn.XLOOKUP(W280,AB:AB,AC:AC,0)+_xlfn.XLOOKUP(X280,AB:AB,AC:AC,0)+_xlfn.XLOOKUP(Y280,AB:AB,AC:AC,0)+_xlfn.XLOOKUP(Z280,AB:AB,AC:AC,0)</f>
        <v>1.0588095172938197</v>
      </c>
      <c r="F280" s="46" t="str">
        <f>_xlfn.XLOOKUP(B280,'F3D 2025'!$B$3:$B$60,'F3D 2025'!$A$3:$A$60,"-")</f>
        <v>-</v>
      </c>
      <c r="G280" s="49" t="str">
        <f>_xlfn.XLOOKUP(B280,'F3D 2023'!$B$3:$B$60,'F3D 2023'!$A$3:$A$60,"-")</f>
        <v>-</v>
      </c>
      <c r="H280" s="49" t="str">
        <f>_xlfn.XLOOKUP(B280,'F3D 2022'!$B$3:$B$60,'F3D 2022'!$A$3:$A$60,"-")</f>
        <v>-</v>
      </c>
      <c r="I280" s="49" t="str">
        <f>_xlfn.XLOOKUP(B280,'F3D 2019'!$B$3:$B$60,'F3D 2019'!$A$3:$A$60,"-")</f>
        <v>-</v>
      </c>
      <c r="J280" s="49" t="str">
        <f>_xlfn.XLOOKUP(B280,'F3D 2017'!$B$3:$B$60,'F3D 2017'!$A$3:$A$60,"-")</f>
        <v>-</v>
      </c>
      <c r="K280" s="49" t="str">
        <f>_xlfn.XLOOKUP(B280,'F3D 2015'!$B$3:$B$60,'F3D 2015'!$A$3:$A$60,"-")</f>
        <v>-</v>
      </c>
      <c r="L280" s="49" t="str">
        <f>_xlfn.XLOOKUP(B280,'F3D 2013'!$B$3:$B$60,'F3D 2013'!$A$3:$A$60,"-")</f>
        <v>-</v>
      </c>
      <c r="M280" s="49" t="str">
        <f>_xlfn.XLOOKUP(B280,'F3D 2011'!$B$3:$B$60,'F3D 2011'!$A$3:$A$60,"-")</f>
        <v>-</v>
      </c>
      <c r="N280" s="49">
        <f>_xlfn.XLOOKUP(B280,'F3D 2009'!$B$3:$B$60,'F3D 2009'!$A$3:$A$60,"-")</f>
        <v>53</v>
      </c>
      <c r="O280" s="49" t="str">
        <f>_xlfn.XLOOKUP(B280,'F3D 2007'!$B$3:$B$60,'F3D 2007'!$A$3:$A$60,"-")</f>
        <v>-</v>
      </c>
      <c r="P280" s="49" t="str">
        <f>_xlfn.XLOOKUP(B280,'F3D 2005'!$B$3:$B$60,'F3D 2005'!$A$3:$A$60,"-")</f>
        <v>-</v>
      </c>
      <c r="Q280" s="49" t="str">
        <f>_xlfn.XLOOKUP(B280,'F3D 2003'!$B$3:$B$60,'F3D 2003'!$A$3:$A$60,"-")</f>
        <v>-</v>
      </c>
      <c r="R280" s="49" t="str">
        <f>_xlfn.XLOOKUP(B280,'F3D 2001'!$B$3:$B$60,'F3D 2001'!$A$3:$A$60,"-")</f>
        <v>-</v>
      </c>
      <c r="S280" s="49" t="str">
        <f>_xlfn.XLOOKUP(B280,'F3D 1999'!$B$3:$B$60,'F3D 1999'!$A$3:$A$60,"-")</f>
        <v>-</v>
      </c>
      <c r="T280" s="49" t="str">
        <f>_xlfn.XLOOKUP(B280,'F3D 1997'!$B$3:$B$56,'F3D 1997'!$A$3:$A$56,"-")</f>
        <v>-</v>
      </c>
      <c r="U280" s="49" t="str">
        <f>_xlfn.XLOOKUP(B280,'F3D 1995'!$B$3:$B$60,'F3D 1995'!$A$3:$A$60,"-")</f>
        <v>-</v>
      </c>
      <c r="V280" s="49" t="str">
        <f>_xlfn.XLOOKUP(B280,'F3D 1993'!$B$3:$B$60,'F3D 1993'!$A$3:$A$60,"-")</f>
        <v>-</v>
      </c>
      <c r="W280" s="49" t="str">
        <f>_xlfn.XLOOKUP(B280,'F3D 1991'!$B$3:$B$60,'F3D 1991'!$A$3:$A$60,"-")</f>
        <v>-</v>
      </c>
      <c r="X280" s="49" t="str">
        <f>_xlfn.XLOOKUP(B280,'F3D 1989'!$B$3:$B$60,'F3D 1989'!$A$3:$A$60,"-")</f>
        <v>-</v>
      </c>
      <c r="Y280" s="49" t="str">
        <f>_xlfn.XLOOKUP(B280,'F3D 1987'!$B$3:$B$60,'F3D 1987'!$A$3:$A$60,"-")</f>
        <v>-</v>
      </c>
      <c r="Z280" s="50" t="str">
        <f>_xlfn.XLOOKUP(B280,'F3D 1985'!$B$3:$B$60,'F3D 1985'!$A$3:$A$60,"-")</f>
        <v>-</v>
      </c>
    </row>
    <row r="281" spans="1:26" x14ac:dyDescent="0.3">
      <c r="A281" s="40">
        <f>A280+1</f>
        <v>279</v>
      </c>
      <c r="B281" s="41" t="s">
        <v>203</v>
      </c>
      <c r="C281" s="42" t="s">
        <v>181</v>
      </c>
      <c r="D281" s="85">
        <f>MIN(_xlfn.XLOOKUP(B281,'F3D 2025'!B:B,'F3D 2025'!E:E,200),_xlfn.XLOOKUP(B281,'F3D 2023'!B:B,'F3D 2023'!E:E,200),_xlfn.XLOOKUP(B281,'F3D 2022'!B:B,'F3D 2022'!E:E,200),_xlfn.XLOOKUP(B281,'F3D 2019'!B:B,'F3D 2019'!E:E,200),_xlfn.XLOOKUP(B281,'F3D 2017'!B:B,'F3D 2017'!E:E,200),_xlfn.XLOOKUP(B281,'F3D 2015'!B:B,'F3D 2015'!E:E,200),_xlfn.XLOOKUP(B281,'F3D 2013'!B:B,'F3D 2013'!E:E,200),_xlfn.XLOOKUP(B281,'F3D 2011'!B:B,'F3D 2011'!E:E,200),_xlfn.XLOOKUP(B281,'F3D 2009'!B:B,'F3D 2009'!E:E,200),_xlfn.XLOOKUP(B281,'F3D 2007'!B:B,'F3D 2007'!E:E,200),_xlfn.XLOOKUP(B281,'F3D 2005'!B:B,'F3D 2005'!E:E,200),_xlfn.XLOOKUP(B281,'F3D 2003'!B:B,'F3D 2003'!E:E,200),_xlfn.XLOOKUP(B281,'F3D 2001'!B:B,'F3D 2001'!E:E,200),_xlfn.XLOOKUP(B281,'F3D 1999'!B:B,'F3D 1999'!E:E,200),_xlfn.XLOOKUP(B281,'F3D 1997'!B:B,'F3D 1997'!E:E,200),_xlfn.XLOOKUP(B281,'F3D 1995'!B:B,'F3D 1995'!E:E,200),_xlfn.XLOOKUP(B281,'F3D 1993'!B:B,'F3D 1993'!E:E,200),_xlfn.XLOOKUP(B281,'F3D 1991'!B:B,'F3D 1991'!E:E,200),_xlfn.XLOOKUP(B281,'F3D 1989'!B:B,'F3D 1989'!E:E,200),_xlfn.XLOOKUP(B281,'F3D 1987'!B:B,'F3D 1987'!E:E,200),_xlfn.XLOOKUP(B281,'F3D 1985'!B:B,'F3D 1985'!E:E,200))</f>
        <v>81.650000000000006</v>
      </c>
      <c r="E281" s="82">
        <f>_xlfn.XLOOKUP(F281,AB:AB,AC:AC,0)+_xlfn.XLOOKUP(G281,AB:AB,AC:AC,0)+_xlfn.XLOOKUP(H281,AB:AB,AC:AC,0)+_xlfn.XLOOKUP(I281,AB:AB,AC:AC,0)+_xlfn.XLOOKUP(J281,AB:AB,AC:AC,0)+_xlfn.XLOOKUP(K281,AB:AB,AC:AC,0)+_xlfn.XLOOKUP(L281,AB:AB,AC:AC,0)+_xlfn.XLOOKUP(M281,AB:AB,AC:AC,0)+_xlfn.XLOOKUP(N281,AB:AB,AC:AC,0)+_xlfn.XLOOKUP(O281,AB:AB,AC:AC,0)+_xlfn.XLOOKUP(P281,AB:AB,AC:AC,0)+_xlfn.XLOOKUP(Q281,AB:AB,AC:AC,0)+_xlfn.XLOOKUP(R281,AB:AB,AC:AC,0)+_xlfn.XLOOKUP(S281,AB:AB,AC:AC,0)+_xlfn.XLOOKUP(T281,AB:AB,AC:AC,0)+_xlfn.XLOOKUP(U281,AB:AB,AC:AC,0)+_xlfn.XLOOKUP(V281,AB:AB,AC:AC,0)+_xlfn.XLOOKUP(W281,AB:AB,AC:AC,0)+_xlfn.XLOOKUP(X281,AB:AB,AC:AC,0)+_xlfn.XLOOKUP(Y281,AB:AB,AC:AC,0)+_xlfn.XLOOKUP(Z281,AB:AB,AC:AC,0)</f>
        <v>1.0509806708369884</v>
      </c>
      <c r="F281" s="46" t="str">
        <f>_xlfn.XLOOKUP(B281,'F3D 2025'!$B$3:$B$60,'F3D 2025'!$A$3:$A$60,"-")</f>
        <v>-</v>
      </c>
      <c r="G281" s="49" t="str">
        <f>_xlfn.XLOOKUP(B281,'F3D 2023'!$B$3:$B$60,'F3D 2023'!$A$3:$A$60,"-")</f>
        <v>-</v>
      </c>
      <c r="H281" s="49" t="str">
        <f>_xlfn.XLOOKUP(B281,'F3D 2022'!$B$3:$B$60,'F3D 2022'!$A$3:$A$60,"-")</f>
        <v>-</v>
      </c>
      <c r="I281" s="49" t="str">
        <f>_xlfn.XLOOKUP(B281,'F3D 2019'!$B$3:$B$60,'F3D 2019'!$A$3:$A$60,"-")</f>
        <v>-</v>
      </c>
      <c r="J281" s="49" t="str">
        <f>_xlfn.XLOOKUP(B281,'F3D 2017'!$B$3:$B$60,'F3D 2017'!$A$3:$A$60,"-")</f>
        <v>-</v>
      </c>
      <c r="K281" s="49" t="str">
        <f>_xlfn.XLOOKUP(B281,'F3D 2015'!$B$3:$B$60,'F3D 2015'!$A$3:$A$60,"-")</f>
        <v>-</v>
      </c>
      <c r="L281" s="49" t="str">
        <f>_xlfn.XLOOKUP(B281,'F3D 2013'!$B$3:$B$60,'F3D 2013'!$A$3:$A$60,"-")</f>
        <v>-</v>
      </c>
      <c r="M281" s="49" t="str">
        <f>_xlfn.XLOOKUP(B281,'F3D 2011'!$B$3:$B$60,'F3D 2011'!$A$3:$A$60,"-")</f>
        <v>-</v>
      </c>
      <c r="N281" s="49">
        <f>_xlfn.XLOOKUP(B281,'F3D 2009'!$B$3:$B$60,'F3D 2009'!$A$3:$A$60,"-")</f>
        <v>54</v>
      </c>
      <c r="O281" s="49" t="str">
        <f>_xlfn.XLOOKUP(B281,'F3D 2007'!$B$3:$B$60,'F3D 2007'!$A$3:$A$60,"-")</f>
        <v>-</v>
      </c>
      <c r="P281" s="49" t="str">
        <f>_xlfn.XLOOKUP(B281,'F3D 2005'!$B$3:$B$60,'F3D 2005'!$A$3:$A$60,"-")</f>
        <v>-</v>
      </c>
      <c r="Q281" s="49" t="str">
        <f>_xlfn.XLOOKUP(B281,'F3D 2003'!$B$3:$B$60,'F3D 2003'!$A$3:$A$60,"-")</f>
        <v>-</v>
      </c>
      <c r="R281" s="49" t="str">
        <f>_xlfn.XLOOKUP(B281,'F3D 2001'!$B$3:$B$60,'F3D 2001'!$A$3:$A$60,"-")</f>
        <v>-</v>
      </c>
      <c r="S281" s="49" t="str">
        <f>_xlfn.XLOOKUP(B281,'F3D 1999'!$B$3:$B$60,'F3D 1999'!$A$3:$A$60,"-")</f>
        <v>-</v>
      </c>
      <c r="T281" s="49" t="str">
        <f>_xlfn.XLOOKUP(B281,'F3D 1997'!$B$3:$B$56,'F3D 1997'!$A$3:$A$56,"-")</f>
        <v>-</v>
      </c>
      <c r="U281" s="49" t="str">
        <f>_xlfn.XLOOKUP(B281,'F3D 1995'!$B$3:$B$60,'F3D 1995'!$A$3:$A$60,"-")</f>
        <v>-</v>
      </c>
      <c r="V281" s="49" t="str">
        <f>_xlfn.XLOOKUP(B281,'F3D 1993'!$B$3:$B$60,'F3D 1993'!$A$3:$A$60,"-")</f>
        <v>-</v>
      </c>
      <c r="W281" s="49" t="str">
        <f>_xlfn.XLOOKUP(B281,'F3D 1991'!$B$3:$B$60,'F3D 1991'!$A$3:$A$60,"-")</f>
        <v>-</v>
      </c>
      <c r="X281" s="49" t="str">
        <f>_xlfn.XLOOKUP(B281,'F3D 1989'!$B$3:$B$60,'F3D 1989'!$A$3:$A$60,"-")</f>
        <v>-</v>
      </c>
      <c r="Y281" s="49" t="str">
        <f>_xlfn.XLOOKUP(B281,'F3D 1987'!$B$3:$B$60,'F3D 1987'!$A$3:$A$60,"-")</f>
        <v>-</v>
      </c>
      <c r="Z281" s="50" t="str">
        <f>_xlfn.XLOOKUP(B281,'F3D 1985'!$B$3:$B$60,'F3D 1985'!$A$3:$A$60,"-")</f>
        <v>-</v>
      </c>
    </row>
    <row r="282" spans="1:26" ht="15" thickBot="1" x14ac:dyDescent="0.35">
      <c r="A282" s="16">
        <f>A281+1</f>
        <v>280</v>
      </c>
      <c r="B282" s="14" t="s">
        <v>205</v>
      </c>
      <c r="C282" s="15" t="s">
        <v>204</v>
      </c>
      <c r="D282" s="17">
        <f>MIN(_xlfn.XLOOKUP(B282,'F3D 2025'!B:B,'F3D 2025'!E:E,200),_xlfn.XLOOKUP(B282,'F3D 2023'!B:B,'F3D 2023'!E:E,200),_xlfn.XLOOKUP(B282,'F3D 2022'!B:B,'F3D 2022'!E:E,200),_xlfn.XLOOKUP(B282,'F3D 2019'!B:B,'F3D 2019'!E:E,200),_xlfn.XLOOKUP(B282,'F3D 2017'!B:B,'F3D 2017'!E:E,200),_xlfn.XLOOKUP(B282,'F3D 2015'!B:B,'F3D 2015'!E:E,200),_xlfn.XLOOKUP(B282,'F3D 2013'!B:B,'F3D 2013'!E:E,200),_xlfn.XLOOKUP(B282,'F3D 2011'!B:B,'F3D 2011'!E:E,200),_xlfn.XLOOKUP(B282,'F3D 2009'!B:B,'F3D 2009'!E:E,200),_xlfn.XLOOKUP(B282,'F3D 2007'!B:B,'F3D 2007'!E:E,200),_xlfn.XLOOKUP(B282,'F3D 2005'!B:B,'F3D 2005'!E:E,200),_xlfn.XLOOKUP(B282,'F3D 2003'!B:B,'F3D 2003'!E:E,200),_xlfn.XLOOKUP(B282,'F3D 2001'!B:B,'F3D 2001'!E:E,200),_xlfn.XLOOKUP(B282,'F3D 1999'!B:B,'F3D 1999'!E:E,200),_xlfn.XLOOKUP(B282,'F3D 1997'!B:B,'F3D 1997'!E:E,200),_xlfn.XLOOKUP(B282,'F3D 1995'!B:B,'F3D 1995'!E:E,200),_xlfn.XLOOKUP(B282,'F3D 1993'!B:B,'F3D 1993'!E:E,200),_xlfn.XLOOKUP(B282,'F3D 1991'!B:B,'F3D 1991'!E:E,200),_xlfn.XLOOKUP(B282,'F3D 1989'!B:B,'F3D 1989'!E:E,200),_xlfn.XLOOKUP(B282,'F3D 1987'!B:B,'F3D 1987'!E:E,200),_xlfn.XLOOKUP(B282,'F3D 1985'!B:B,'F3D 1985'!E:E,200))</f>
        <v>73.010000000000005</v>
      </c>
      <c r="E282" s="83">
        <f>_xlfn.XLOOKUP(F282,AB:AB,AC:AC,0)+_xlfn.XLOOKUP(G282,AB:AB,AC:AC,0)+_xlfn.XLOOKUP(H282,AB:AB,AC:AC,0)+_xlfn.XLOOKUP(I282,AB:AB,AC:AC,0)+_xlfn.XLOOKUP(J282,AB:AB,AC:AC,0)+_xlfn.XLOOKUP(K282,AB:AB,AC:AC,0)+_xlfn.XLOOKUP(L282,AB:AB,AC:AC,0)+_xlfn.XLOOKUP(M282,AB:AB,AC:AC,0)+_xlfn.XLOOKUP(N282,AB:AB,AC:AC,0)+_xlfn.XLOOKUP(O282,AB:AB,AC:AC,0)+_xlfn.XLOOKUP(P282,AB:AB,AC:AC,0)+_xlfn.XLOOKUP(Q282,AB:AB,AC:AC,0)+_xlfn.XLOOKUP(R282,AB:AB,AC:AC,0)+_xlfn.XLOOKUP(S282,AB:AB,AC:AC,0)+_xlfn.XLOOKUP(T282,AB:AB,AC:AC,0)+_xlfn.XLOOKUP(U282,AB:AB,AC:AC,0)+_xlfn.XLOOKUP(V282,AB:AB,AC:AC,0)+_xlfn.XLOOKUP(W282,AB:AB,AC:AC,0)+_xlfn.XLOOKUP(X282,AB:AB,AC:AC,0)+_xlfn.XLOOKUP(Y282,AB:AB,AC:AC,0)+_xlfn.XLOOKUP(Z282,AB:AB,AC:AC,0)</f>
        <v>1.0441940168630237</v>
      </c>
      <c r="F282" s="51" t="str">
        <f>_xlfn.XLOOKUP(B282,'F3D 2025'!$B$3:$B$60,'F3D 2025'!$A$3:$A$60,"-")</f>
        <v>-</v>
      </c>
      <c r="G282" s="52" t="str">
        <f>_xlfn.XLOOKUP(B282,'F3D 2023'!$B$3:$B$60,'F3D 2023'!$A$3:$A$60,"-")</f>
        <v>-</v>
      </c>
      <c r="H282" s="52" t="str">
        <f>_xlfn.XLOOKUP(B282,'F3D 2022'!$B$3:$B$60,'F3D 2022'!$A$3:$A$60,"-")</f>
        <v>-</v>
      </c>
      <c r="I282" s="52" t="str">
        <f>_xlfn.XLOOKUP(B282,'F3D 2019'!$B$3:$B$60,'F3D 2019'!$A$3:$A$60,"-")</f>
        <v>-</v>
      </c>
      <c r="J282" s="52" t="str">
        <f>_xlfn.XLOOKUP(B282,'F3D 2017'!$B$3:$B$60,'F3D 2017'!$A$3:$A$60,"-")</f>
        <v>-</v>
      </c>
      <c r="K282" s="52" t="str">
        <f>_xlfn.XLOOKUP(B282,'F3D 2015'!$B$3:$B$60,'F3D 2015'!$A$3:$A$60,"-")</f>
        <v>-</v>
      </c>
      <c r="L282" s="52" t="str">
        <f>_xlfn.XLOOKUP(B282,'F3D 2013'!$B$3:$B$60,'F3D 2013'!$A$3:$A$60,"-")</f>
        <v>-</v>
      </c>
      <c r="M282" s="52" t="str">
        <f>_xlfn.XLOOKUP(B282,'F3D 2011'!$B$3:$B$60,'F3D 2011'!$A$3:$A$60,"-")</f>
        <v>-</v>
      </c>
      <c r="N282" s="52">
        <f>_xlfn.XLOOKUP(B282,'F3D 2009'!$B$3:$B$60,'F3D 2009'!$A$3:$A$60,"-")</f>
        <v>55</v>
      </c>
      <c r="O282" s="52" t="str">
        <f>_xlfn.XLOOKUP(B282,'F3D 2007'!$B$3:$B$60,'F3D 2007'!$A$3:$A$60,"-")</f>
        <v>-</v>
      </c>
      <c r="P282" s="52" t="str">
        <f>_xlfn.XLOOKUP(B282,'F3D 2005'!$B$3:$B$60,'F3D 2005'!$A$3:$A$60,"-")</f>
        <v>-</v>
      </c>
      <c r="Q282" s="52" t="str">
        <f>_xlfn.XLOOKUP(B282,'F3D 2003'!$B$3:$B$60,'F3D 2003'!$A$3:$A$60,"-")</f>
        <v>-</v>
      </c>
      <c r="R282" s="52" t="str">
        <f>_xlfn.XLOOKUP(B282,'F3D 2001'!$B$3:$B$60,'F3D 2001'!$A$3:$A$60,"-")</f>
        <v>-</v>
      </c>
      <c r="S282" s="52" t="str">
        <f>_xlfn.XLOOKUP(B282,'F3D 1999'!$B$3:$B$60,'F3D 1999'!$A$3:$A$60,"-")</f>
        <v>-</v>
      </c>
      <c r="T282" s="52" t="str">
        <f>_xlfn.XLOOKUP(B282,'F3D 1997'!$B$3:$B$56,'F3D 1997'!$A$3:$A$56,"-")</f>
        <v>-</v>
      </c>
      <c r="U282" s="52" t="str">
        <f>_xlfn.XLOOKUP(B282,'F3D 1995'!$B$3:$B$60,'F3D 1995'!$A$3:$A$60,"-")</f>
        <v>-</v>
      </c>
      <c r="V282" s="52" t="str">
        <f>_xlfn.XLOOKUP(B282,'F3D 1993'!$B$3:$B$60,'F3D 1993'!$A$3:$A$60,"-")</f>
        <v>-</v>
      </c>
      <c r="W282" s="52" t="str">
        <f>_xlfn.XLOOKUP(B282,'F3D 1991'!$B$3:$B$60,'F3D 1991'!$A$3:$A$60,"-")</f>
        <v>-</v>
      </c>
      <c r="X282" s="52" t="str">
        <f>_xlfn.XLOOKUP(B282,'F3D 1989'!$B$3:$B$60,'F3D 1989'!$A$3:$A$60,"-")</f>
        <v>-</v>
      </c>
      <c r="Y282" s="52" t="str">
        <f>_xlfn.XLOOKUP(B282,'F3D 1987'!$B$3:$B$60,'F3D 1987'!$A$3:$A$60,"-")</f>
        <v>-</v>
      </c>
      <c r="Z282" s="53" t="str">
        <f>_xlfn.XLOOKUP(B282,'F3D 1985'!$B$3:$B$60,'F3D 1985'!$A$3:$A$60,"-")</f>
        <v>-</v>
      </c>
    </row>
    <row r="283" spans="1:26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x14ac:dyDescent="0.3">
      <c r="A285"/>
      <c r="B285"/>
      <c r="C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x14ac:dyDescent="0.3">
      <c r="A286"/>
      <c r="B286"/>
      <c r="C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x14ac:dyDescent="0.3">
      <c r="A287"/>
      <c r="B287"/>
      <c r="C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x14ac:dyDescent="0.3">
      <c r="A288"/>
      <c r="B288"/>
      <c r="C288"/>
      <c r="F288"/>
      <c r="G288"/>
      <c r="H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x14ac:dyDescent="0.3">
      <c r="A289"/>
      <c r="B289"/>
      <c r="C289"/>
      <c r="F289"/>
      <c r="G289"/>
      <c r="H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x14ac:dyDescent="0.3">
      <c r="A290"/>
      <c r="B290"/>
      <c r="C290"/>
      <c r="F290"/>
      <c r="G290"/>
      <c r="H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x14ac:dyDescent="0.3">
      <c r="A291"/>
      <c r="B291"/>
      <c r="C291"/>
      <c r="F291"/>
      <c r="G291"/>
      <c r="H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x14ac:dyDescent="0.3">
      <c r="A292"/>
      <c r="B292"/>
      <c r="C292"/>
      <c r="F292"/>
      <c r="G292"/>
      <c r="H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x14ac:dyDescent="0.3">
      <c r="A293"/>
      <c r="B293"/>
      <c r="C293"/>
      <c r="F293"/>
      <c r="G293"/>
      <c r="H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x14ac:dyDescent="0.3">
      <c r="A294"/>
      <c r="B294"/>
      <c r="C294"/>
      <c r="F294"/>
      <c r="G294"/>
      <c r="H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x14ac:dyDescent="0.3">
      <c r="A295"/>
      <c r="B295"/>
      <c r="C295"/>
      <c r="F295"/>
      <c r="G295"/>
      <c r="H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x14ac:dyDescent="0.3">
      <c r="A296"/>
      <c r="B296"/>
      <c r="C296"/>
      <c r="F296"/>
      <c r="G296"/>
      <c r="H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x14ac:dyDescent="0.3">
      <c r="A297"/>
      <c r="B297"/>
      <c r="C297"/>
      <c r="F297"/>
      <c r="G297"/>
      <c r="H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</sheetData>
  <sortState xmlns:xlrd2="http://schemas.microsoft.com/office/spreadsheetml/2017/richdata2" ref="A3:Z282">
    <sortCondition descending="1" ref="E3:E282"/>
  </sortState>
  <mergeCells count="3">
    <mergeCell ref="A1:Z1"/>
    <mergeCell ref="AC1:AC2"/>
    <mergeCell ref="AB1:AB2"/>
  </mergeCells>
  <conditionalFormatting sqref="F298:F1048576 F2:Z282">
    <cfRule type="cellIs" dxfId="89" priority="4" operator="equal">
      <formula>3</formula>
    </cfRule>
    <cfRule type="cellIs" dxfId="88" priority="5" operator="equal">
      <formula>2</formula>
    </cfRule>
    <cfRule type="cellIs" dxfId="87" priority="6" operator="equal">
      <formula>1</formula>
    </cfRule>
  </conditionalFormatting>
  <conditionalFormatting sqref="A3:A4 AB11:AC62 G298:H349 K298:Z349 G350:Z1048576">
    <cfRule type="cellIs" dxfId="86" priority="15" operator="equal">
      <formula>3</formula>
    </cfRule>
    <cfRule type="cellIs" dxfId="85" priority="16" operator="equal">
      <formula>2</formula>
    </cfRule>
    <cfRule type="cellIs" dxfId="84" priority="17" operator="equal">
      <formula>1</formula>
    </cfRule>
  </conditionalFormatting>
  <conditionalFormatting sqref="AB3:AB4">
    <cfRule type="cellIs" dxfId="83" priority="9" operator="equal">
      <formula>3</formula>
    </cfRule>
    <cfRule type="cellIs" dxfId="82" priority="10" operator="equal">
      <formula>2</formula>
    </cfRule>
    <cfRule type="cellIs" dxfId="81" priority="11" operator="equal">
      <formula>1</formula>
    </cfRule>
  </conditionalFormatting>
  <conditionalFormatting sqref="D3:D282">
    <cfRule type="top10" dxfId="0" priority="506" bottom="1" rank="1"/>
  </conditionalFormatting>
  <pageMargins left="0.70866141732283461" right="0.70866141732283461" top="0.74803149606299213" bottom="0.74803149606299213" header="0.31496062992125984" footer="0.31496062992125984"/>
  <pageSetup scale="3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548-8864-4AB7-8359-ECC1D3182BD2}">
  <sheetPr>
    <pageSetUpPr fitToPage="1"/>
  </sheetPr>
  <dimension ref="A1:S26"/>
  <sheetViews>
    <sheetView zoomScale="115" zoomScaleNormal="115" workbookViewId="0">
      <selection activeCell="A2" sqref="A1:S1048576"/>
    </sheetView>
  </sheetViews>
  <sheetFormatPr defaultRowHeight="14.4" x14ac:dyDescent="0.3"/>
  <cols>
    <col min="1" max="1" width="5" bestFit="1" customWidth="1"/>
    <col min="2" max="2" width="15.109375" bestFit="1" customWidth="1"/>
    <col min="3" max="3" width="8.109375" bestFit="1" customWidth="1"/>
    <col min="4" max="4" width="8.44140625" bestFit="1" customWidth="1"/>
    <col min="5" max="5" width="7.5546875" bestFit="1" customWidth="1"/>
    <col min="6" max="14" width="8.5546875" bestFit="1" customWidth="1"/>
    <col min="15" max="19" width="9.5546875" bestFit="1" customWidth="1"/>
  </cols>
  <sheetData>
    <row r="1" spans="1:19" ht="24" thickBot="1" x14ac:dyDescent="0.35">
      <c r="A1" s="151" t="s">
        <v>389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46</v>
      </c>
      <c r="C3" s="13" t="s">
        <v>6</v>
      </c>
      <c r="D3" s="20">
        <v>71.208333333333329</v>
      </c>
      <c r="E3" s="20">
        <f>MIN(F3:S3)</f>
        <v>66.599999999999994</v>
      </c>
      <c r="F3" s="12">
        <v>75.3</v>
      </c>
      <c r="G3" s="10">
        <v>71.400000000000006</v>
      </c>
      <c r="H3" s="10">
        <v>74.400000000000006</v>
      </c>
      <c r="I3" s="10">
        <v>71.599999999999994</v>
      </c>
      <c r="J3" s="10">
        <v>72.099999999999994</v>
      </c>
      <c r="K3" s="10">
        <v>76.3</v>
      </c>
      <c r="L3" s="10">
        <v>79.7</v>
      </c>
      <c r="M3" s="10">
        <v>70.099999999999994</v>
      </c>
      <c r="N3" s="10">
        <v>71</v>
      </c>
      <c r="O3" s="10">
        <v>200</v>
      </c>
      <c r="P3" s="10">
        <v>69</v>
      </c>
      <c r="Q3" s="10">
        <v>69.2</v>
      </c>
      <c r="R3" s="10">
        <v>66.599999999999994</v>
      </c>
      <c r="S3" s="13">
        <v>67.599999999999994</v>
      </c>
    </row>
    <row r="4" spans="1:19" x14ac:dyDescent="0.3">
      <c r="A4" s="54">
        <v>2</v>
      </c>
      <c r="B4" s="21" t="s">
        <v>59</v>
      </c>
      <c r="C4" s="24" t="s">
        <v>6</v>
      </c>
      <c r="D4" s="20">
        <v>71.674999999999997</v>
      </c>
      <c r="E4" s="20">
        <f t="shared" ref="E4:E26" si="0">MIN(F4:S4)</f>
        <v>69.099999999999994</v>
      </c>
      <c r="F4" s="41">
        <v>82.6</v>
      </c>
      <c r="G4" s="34">
        <v>73.3</v>
      </c>
      <c r="H4" s="34">
        <v>73.099999999999994</v>
      </c>
      <c r="I4" s="34">
        <v>73.599999999999994</v>
      </c>
      <c r="J4" s="34">
        <v>200</v>
      </c>
      <c r="K4" s="34">
        <v>73.2</v>
      </c>
      <c r="L4" s="34">
        <v>72.400000000000006</v>
      </c>
      <c r="M4" s="34">
        <v>70.5</v>
      </c>
      <c r="N4" s="34">
        <v>71.5</v>
      </c>
      <c r="O4" s="34">
        <v>69.099999999999994</v>
      </c>
      <c r="P4" s="34">
        <v>71.099999999999994</v>
      </c>
      <c r="Q4" s="34">
        <v>72.099999999999994</v>
      </c>
      <c r="R4" s="34">
        <v>69.900000000000006</v>
      </c>
      <c r="S4" s="42">
        <v>70.3</v>
      </c>
    </row>
    <row r="5" spans="1:19" x14ac:dyDescent="0.3">
      <c r="A5" s="59">
        <f>A4+1</f>
        <v>3</v>
      </c>
      <c r="B5" s="21" t="s">
        <v>41</v>
      </c>
      <c r="C5" s="24" t="s">
        <v>6</v>
      </c>
      <c r="D5" s="20">
        <v>71.716666666666669</v>
      </c>
      <c r="E5" s="20">
        <f t="shared" si="0"/>
        <v>66.8</v>
      </c>
      <c r="F5" s="41">
        <v>73.099999999999994</v>
      </c>
      <c r="G5" s="34">
        <v>74.900000000000006</v>
      </c>
      <c r="H5" s="34">
        <v>70.900000000000006</v>
      </c>
      <c r="I5" s="34">
        <v>73.2</v>
      </c>
      <c r="J5" s="34">
        <v>74.2</v>
      </c>
      <c r="K5" s="34">
        <v>70.900000000000006</v>
      </c>
      <c r="L5" s="34">
        <v>73.400000000000006</v>
      </c>
      <c r="M5" s="34">
        <v>200</v>
      </c>
      <c r="N5" s="34">
        <v>74.099999999999994</v>
      </c>
      <c r="O5" s="34">
        <v>66.8</v>
      </c>
      <c r="P5" s="34">
        <v>71.400000000000006</v>
      </c>
      <c r="Q5" s="34">
        <v>69</v>
      </c>
      <c r="R5" s="34">
        <v>68.7</v>
      </c>
      <c r="S5" s="42">
        <v>75.2</v>
      </c>
    </row>
    <row r="6" spans="1:19" x14ac:dyDescent="0.3">
      <c r="A6" s="40">
        <f t="shared" ref="A6:A26" si="1">A5+1</f>
        <v>4</v>
      </c>
      <c r="B6" s="21" t="s">
        <v>233</v>
      </c>
      <c r="C6" s="24" t="s">
        <v>6</v>
      </c>
      <c r="D6" s="20">
        <v>76.683333333333337</v>
      </c>
      <c r="E6" s="20">
        <f t="shared" si="0"/>
        <v>73.599999999999994</v>
      </c>
      <c r="F6" s="41">
        <v>80.5</v>
      </c>
      <c r="G6" s="34">
        <v>73.599999999999994</v>
      </c>
      <c r="H6" s="34">
        <v>200</v>
      </c>
      <c r="I6" s="34">
        <v>76.900000000000006</v>
      </c>
      <c r="J6" s="34">
        <v>76.5</v>
      </c>
      <c r="K6" s="34">
        <v>75.599999999999994</v>
      </c>
      <c r="L6" s="34">
        <v>75.599999999999994</v>
      </c>
      <c r="M6" s="34">
        <v>74.599999999999994</v>
      </c>
      <c r="N6" s="34">
        <v>74.2</v>
      </c>
      <c r="O6" s="34">
        <v>76.900000000000006</v>
      </c>
      <c r="P6" s="34">
        <v>77.400000000000006</v>
      </c>
      <c r="Q6" s="34">
        <v>76.5</v>
      </c>
      <c r="R6" s="34">
        <v>81.900000000000006</v>
      </c>
      <c r="S6" s="42">
        <v>200</v>
      </c>
    </row>
    <row r="7" spans="1:19" x14ac:dyDescent="0.3">
      <c r="A7" s="9">
        <f t="shared" si="1"/>
        <v>5</v>
      </c>
      <c r="B7" s="21" t="s">
        <v>239</v>
      </c>
      <c r="C7" s="24" t="s">
        <v>31</v>
      </c>
      <c r="D7" s="20">
        <v>78.341666666666669</v>
      </c>
      <c r="E7" s="20">
        <f t="shared" si="0"/>
        <v>72.099999999999994</v>
      </c>
      <c r="F7" s="41">
        <v>200</v>
      </c>
      <c r="G7" s="34">
        <v>77</v>
      </c>
      <c r="H7" s="34">
        <v>76.2</v>
      </c>
      <c r="I7" s="34">
        <v>78.7</v>
      </c>
      <c r="J7" s="34">
        <v>77.900000000000006</v>
      </c>
      <c r="K7" s="34">
        <v>85</v>
      </c>
      <c r="L7" s="34">
        <v>76.400000000000006</v>
      </c>
      <c r="M7" s="34">
        <v>77.8</v>
      </c>
      <c r="N7" s="34">
        <v>86.1</v>
      </c>
      <c r="O7" s="34">
        <v>72.099999999999994</v>
      </c>
      <c r="P7" s="34">
        <v>76.2</v>
      </c>
      <c r="Q7" s="34">
        <v>82.3</v>
      </c>
      <c r="R7" s="34">
        <v>74.5</v>
      </c>
      <c r="S7" s="42">
        <v>200</v>
      </c>
    </row>
    <row r="8" spans="1:19" x14ac:dyDescent="0.3">
      <c r="A8" s="9">
        <f t="shared" si="1"/>
        <v>6</v>
      </c>
      <c r="B8" s="21" t="s">
        <v>290</v>
      </c>
      <c r="C8" s="24" t="s">
        <v>10</v>
      </c>
      <c r="D8" s="20">
        <v>81.00833333333334</v>
      </c>
      <c r="E8" s="20">
        <f t="shared" si="0"/>
        <v>75.7</v>
      </c>
      <c r="F8" s="41">
        <v>82</v>
      </c>
      <c r="G8" s="34">
        <v>88.3</v>
      </c>
      <c r="H8" s="34">
        <v>85.6</v>
      </c>
      <c r="I8" s="34">
        <v>87.7</v>
      </c>
      <c r="J8" s="34">
        <v>200</v>
      </c>
      <c r="K8" s="34">
        <v>200</v>
      </c>
      <c r="L8" s="34">
        <v>76.599999999999994</v>
      </c>
      <c r="M8" s="34">
        <v>83.8</v>
      </c>
      <c r="N8" s="34">
        <v>78.599999999999994</v>
      </c>
      <c r="O8" s="34">
        <v>78.099999999999994</v>
      </c>
      <c r="P8" s="34">
        <v>81.8</v>
      </c>
      <c r="Q8" s="34">
        <v>75.7</v>
      </c>
      <c r="R8" s="34">
        <v>76.3</v>
      </c>
      <c r="S8" s="42">
        <v>77.7</v>
      </c>
    </row>
    <row r="9" spans="1:19" x14ac:dyDescent="0.3">
      <c r="A9" s="9">
        <f t="shared" si="1"/>
        <v>7</v>
      </c>
      <c r="B9" s="21" t="s">
        <v>403</v>
      </c>
      <c r="C9" s="24" t="s">
        <v>145</v>
      </c>
      <c r="D9" s="20">
        <v>81.416666666666671</v>
      </c>
      <c r="E9" s="20">
        <f t="shared" si="0"/>
        <v>77.8</v>
      </c>
      <c r="F9" s="41">
        <v>200</v>
      </c>
      <c r="G9" s="34">
        <v>84.7</v>
      </c>
      <c r="H9" s="34">
        <v>81.5</v>
      </c>
      <c r="I9" s="34">
        <v>200</v>
      </c>
      <c r="J9" s="34">
        <v>82.2</v>
      </c>
      <c r="K9" s="34">
        <v>83.3</v>
      </c>
      <c r="L9" s="34">
        <v>82.8</v>
      </c>
      <c r="M9" s="34">
        <v>82.8</v>
      </c>
      <c r="N9" s="34">
        <v>82.8</v>
      </c>
      <c r="O9" s="34">
        <v>77.8</v>
      </c>
      <c r="P9" s="34">
        <v>79.5</v>
      </c>
      <c r="Q9" s="34">
        <v>78.7</v>
      </c>
      <c r="R9" s="34">
        <v>80.5</v>
      </c>
      <c r="S9" s="42">
        <v>80.599999999999994</v>
      </c>
    </row>
    <row r="10" spans="1:19" x14ac:dyDescent="0.3">
      <c r="A10" s="9">
        <f t="shared" si="1"/>
        <v>8</v>
      </c>
      <c r="B10" s="21" t="s">
        <v>410</v>
      </c>
      <c r="C10" s="24" t="s">
        <v>7</v>
      </c>
      <c r="D10" s="20">
        <v>82.266666666666666</v>
      </c>
      <c r="E10" s="20">
        <f t="shared" si="0"/>
        <v>76.5</v>
      </c>
      <c r="F10" s="41">
        <v>82.1</v>
      </c>
      <c r="G10" s="34">
        <v>200</v>
      </c>
      <c r="H10" s="34">
        <v>200</v>
      </c>
      <c r="I10" s="34">
        <v>81.400000000000006</v>
      </c>
      <c r="J10" s="34">
        <v>80.3</v>
      </c>
      <c r="K10" s="34">
        <v>80.400000000000006</v>
      </c>
      <c r="L10" s="34">
        <v>82.6</v>
      </c>
      <c r="M10" s="34">
        <v>83.7</v>
      </c>
      <c r="N10" s="34">
        <v>93.5</v>
      </c>
      <c r="O10" s="34">
        <v>76.5</v>
      </c>
      <c r="P10" s="34">
        <v>78.099999999999994</v>
      </c>
      <c r="Q10" s="34">
        <v>84.2</v>
      </c>
      <c r="R10" s="34">
        <v>85.3</v>
      </c>
      <c r="S10" s="42">
        <v>79.099999999999994</v>
      </c>
    </row>
    <row r="11" spans="1:19" x14ac:dyDescent="0.3">
      <c r="A11" s="9">
        <f t="shared" si="1"/>
        <v>9</v>
      </c>
      <c r="B11" s="21" t="s">
        <v>406</v>
      </c>
      <c r="C11" s="24" t="s">
        <v>7</v>
      </c>
      <c r="D11" s="20">
        <v>82.45</v>
      </c>
      <c r="E11" s="20">
        <f t="shared" si="0"/>
        <v>79.900000000000006</v>
      </c>
      <c r="F11" s="41">
        <v>81.400000000000006</v>
      </c>
      <c r="G11" s="34">
        <v>84.5</v>
      </c>
      <c r="H11" s="34">
        <v>200</v>
      </c>
      <c r="I11" s="34">
        <v>83.6</v>
      </c>
      <c r="J11" s="34">
        <v>200</v>
      </c>
      <c r="K11" s="34">
        <v>85.2</v>
      </c>
      <c r="L11" s="34">
        <v>79.900000000000006</v>
      </c>
      <c r="M11" s="34">
        <v>80.8</v>
      </c>
      <c r="N11" s="34">
        <v>81.2</v>
      </c>
      <c r="O11" s="34">
        <v>81.099999999999994</v>
      </c>
      <c r="P11" s="34">
        <v>84.5</v>
      </c>
      <c r="Q11" s="34">
        <v>81.5</v>
      </c>
      <c r="R11" s="34">
        <v>80</v>
      </c>
      <c r="S11" s="42">
        <v>85.7</v>
      </c>
    </row>
    <row r="12" spans="1:19" x14ac:dyDescent="0.3">
      <c r="A12" s="9">
        <f t="shared" si="1"/>
        <v>10</v>
      </c>
      <c r="B12" s="21" t="s">
        <v>264</v>
      </c>
      <c r="C12" s="24" t="s">
        <v>31</v>
      </c>
      <c r="D12" s="20">
        <v>82.766666666666666</v>
      </c>
      <c r="E12" s="20">
        <f t="shared" si="0"/>
        <v>76.3</v>
      </c>
      <c r="F12" s="41">
        <v>83.6</v>
      </c>
      <c r="G12" s="34">
        <v>82</v>
      </c>
      <c r="H12" s="34">
        <v>82</v>
      </c>
      <c r="I12" s="34">
        <v>200</v>
      </c>
      <c r="J12" s="34">
        <v>88.3</v>
      </c>
      <c r="K12" s="34">
        <v>88.1</v>
      </c>
      <c r="L12" s="34">
        <v>91.1</v>
      </c>
      <c r="M12" s="34">
        <v>78.5</v>
      </c>
      <c r="N12" s="34">
        <v>84.3</v>
      </c>
      <c r="O12" s="34">
        <v>76.3</v>
      </c>
      <c r="P12" s="34">
        <v>82.3</v>
      </c>
      <c r="Q12" s="34">
        <v>78.8</v>
      </c>
      <c r="R12" s="34">
        <v>85.8</v>
      </c>
      <c r="S12" s="42">
        <v>83.3</v>
      </c>
    </row>
    <row r="13" spans="1:19" x14ac:dyDescent="0.3">
      <c r="A13" s="9">
        <f t="shared" si="1"/>
        <v>11</v>
      </c>
      <c r="B13" s="21" t="s">
        <v>139</v>
      </c>
      <c r="C13" s="24" t="s">
        <v>145</v>
      </c>
      <c r="D13" s="20">
        <v>83.308333333333337</v>
      </c>
      <c r="E13" s="20">
        <f t="shared" si="0"/>
        <v>79.3</v>
      </c>
      <c r="F13" s="41">
        <v>87.9</v>
      </c>
      <c r="G13" s="34">
        <v>84.9</v>
      </c>
      <c r="H13" s="34">
        <v>85.6</v>
      </c>
      <c r="I13" s="34">
        <v>82.7</v>
      </c>
      <c r="J13" s="34">
        <v>200</v>
      </c>
      <c r="K13" s="34">
        <v>81</v>
      </c>
      <c r="L13" s="34">
        <v>200</v>
      </c>
      <c r="M13" s="34">
        <v>82.5</v>
      </c>
      <c r="N13" s="34">
        <v>82.6</v>
      </c>
      <c r="O13" s="34">
        <v>81.7</v>
      </c>
      <c r="P13" s="34">
        <v>82.2</v>
      </c>
      <c r="Q13" s="34">
        <v>88.4</v>
      </c>
      <c r="R13" s="34">
        <v>79.3</v>
      </c>
      <c r="S13" s="42">
        <v>80.900000000000006</v>
      </c>
    </row>
    <row r="14" spans="1:19" x14ac:dyDescent="0.3">
      <c r="A14" s="9">
        <f t="shared" si="1"/>
        <v>12</v>
      </c>
      <c r="B14" s="21" t="s">
        <v>332</v>
      </c>
      <c r="C14" s="24" t="s">
        <v>10</v>
      </c>
      <c r="D14" s="20">
        <v>85.2</v>
      </c>
      <c r="E14" s="20">
        <f t="shared" si="0"/>
        <v>78.7</v>
      </c>
      <c r="F14" s="41">
        <v>88.8</v>
      </c>
      <c r="G14" s="34">
        <v>87.1</v>
      </c>
      <c r="H14" s="34">
        <v>92.3</v>
      </c>
      <c r="I14" s="34">
        <v>89.9</v>
      </c>
      <c r="J14" s="34">
        <v>86</v>
      </c>
      <c r="K14" s="34">
        <v>81.5</v>
      </c>
      <c r="L14" s="34">
        <v>89.4</v>
      </c>
      <c r="M14" s="34">
        <v>81.900000000000006</v>
      </c>
      <c r="N14" s="34">
        <v>82.2</v>
      </c>
      <c r="O14" s="34">
        <v>89.5</v>
      </c>
      <c r="P14" s="34">
        <v>79.7</v>
      </c>
      <c r="Q14" s="34">
        <v>200</v>
      </c>
      <c r="R14" s="34">
        <v>87.7</v>
      </c>
      <c r="S14" s="42">
        <v>78.7</v>
      </c>
    </row>
    <row r="15" spans="1:19" x14ac:dyDescent="0.3">
      <c r="A15" s="9">
        <f t="shared" si="1"/>
        <v>13</v>
      </c>
      <c r="B15" s="21" t="s">
        <v>408</v>
      </c>
      <c r="C15" s="24" t="s">
        <v>373</v>
      </c>
      <c r="D15" s="20">
        <v>86.416666666666671</v>
      </c>
      <c r="E15" s="20">
        <f t="shared" si="0"/>
        <v>80.099999999999994</v>
      </c>
      <c r="F15" s="41">
        <v>89</v>
      </c>
      <c r="G15" s="34">
        <v>90.6</v>
      </c>
      <c r="H15" s="34">
        <v>92.4</v>
      </c>
      <c r="I15" s="34">
        <v>89</v>
      </c>
      <c r="J15" s="34">
        <v>85.2</v>
      </c>
      <c r="K15" s="34">
        <v>86.7</v>
      </c>
      <c r="L15" s="34">
        <v>84.1</v>
      </c>
      <c r="M15" s="34">
        <v>200</v>
      </c>
      <c r="N15" s="34">
        <v>82.2</v>
      </c>
      <c r="O15" s="34">
        <v>86.5</v>
      </c>
      <c r="P15" s="34">
        <v>84.5</v>
      </c>
      <c r="Q15" s="34">
        <v>80.099999999999994</v>
      </c>
      <c r="R15" s="34">
        <v>87</v>
      </c>
      <c r="S15" s="42">
        <v>92.2</v>
      </c>
    </row>
    <row r="16" spans="1:19" x14ac:dyDescent="0.3">
      <c r="A16" s="9">
        <f t="shared" si="1"/>
        <v>14</v>
      </c>
      <c r="B16" s="21" t="s">
        <v>326</v>
      </c>
      <c r="C16" s="24" t="s">
        <v>33</v>
      </c>
      <c r="D16" s="20">
        <v>86.558333333333337</v>
      </c>
      <c r="E16" s="20">
        <f t="shared" si="0"/>
        <v>79.099999999999994</v>
      </c>
      <c r="F16" s="41">
        <v>86.6</v>
      </c>
      <c r="G16" s="34">
        <v>92.7</v>
      </c>
      <c r="H16" s="34">
        <v>108.9</v>
      </c>
      <c r="I16" s="34">
        <v>86</v>
      </c>
      <c r="J16" s="34">
        <v>88.6</v>
      </c>
      <c r="K16" s="34">
        <v>86.9</v>
      </c>
      <c r="L16" s="34">
        <v>85.5</v>
      </c>
      <c r="M16" s="34">
        <v>81.8</v>
      </c>
      <c r="N16" s="34">
        <v>83.5</v>
      </c>
      <c r="O16" s="34">
        <v>200</v>
      </c>
      <c r="P16" s="34">
        <v>79.099999999999994</v>
      </c>
      <c r="Q16" s="34">
        <v>83.1</v>
      </c>
      <c r="R16" s="34">
        <v>96.6</v>
      </c>
      <c r="S16" s="42">
        <v>88.4</v>
      </c>
    </row>
    <row r="17" spans="1:19" x14ac:dyDescent="0.3">
      <c r="A17" s="9">
        <f t="shared" si="1"/>
        <v>15</v>
      </c>
      <c r="B17" s="21" t="s">
        <v>409</v>
      </c>
      <c r="C17" s="24" t="s">
        <v>373</v>
      </c>
      <c r="D17" s="20">
        <v>86.683333333333337</v>
      </c>
      <c r="E17" s="20">
        <f t="shared" si="0"/>
        <v>82.4</v>
      </c>
      <c r="F17" s="41">
        <v>86.2</v>
      </c>
      <c r="G17" s="34">
        <v>82.4</v>
      </c>
      <c r="H17" s="34">
        <v>85.1</v>
      </c>
      <c r="I17" s="34">
        <v>85.9</v>
      </c>
      <c r="J17" s="34">
        <v>89</v>
      </c>
      <c r="K17" s="34">
        <v>89.1</v>
      </c>
      <c r="L17" s="34">
        <v>85.7</v>
      </c>
      <c r="M17" s="34">
        <v>87.4</v>
      </c>
      <c r="N17" s="34">
        <v>91</v>
      </c>
      <c r="O17" s="34">
        <v>200</v>
      </c>
      <c r="P17" s="34">
        <v>86.1</v>
      </c>
      <c r="Q17" s="34">
        <v>86.8</v>
      </c>
      <c r="R17" s="34">
        <v>85.6</v>
      </c>
      <c r="S17" s="42">
        <v>92.6</v>
      </c>
    </row>
    <row r="18" spans="1:19" x14ac:dyDescent="0.3">
      <c r="A18" s="9">
        <f t="shared" si="1"/>
        <v>16</v>
      </c>
      <c r="B18" s="21" t="s">
        <v>61</v>
      </c>
      <c r="C18" s="24" t="s">
        <v>31</v>
      </c>
      <c r="D18" s="20">
        <v>87.2</v>
      </c>
      <c r="E18" s="20">
        <f t="shared" si="0"/>
        <v>83</v>
      </c>
      <c r="F18" s="41">
        <v>100.6</v>
      </c>
      <c r="G18" s="34">
        <v>89.2</v>
      </c>
      <c r="H18" s="34">
        <v>90.8</v>
      </c>
      <c r="I18" s="34">
        <v>83.6</v>
      </c>
      <c r="J18" s="34">
        <v>83</v>
      </c>
      <c r="K18" s="34">
        <v>85.5</v>
      </c>
      <c r="L18" s="34">
        <v>84.9</v>
      </c>
      <c r="M18" s="34">
        <v>83.7</v>
      </c>
      <c r="N18" s="34">
        <v>85.5</v>
      </c>
      <c r="O18" s="34">
        <v>200</v>
      </c>
      <c r="P18" s="34">
        <v>89.7</v>
      </c>
      <c r="Q18" s="34">
        <v>93.4</v>
      </c>
      <c r="R18" s="34">
        <v>87.7</v>
      </c>
      <c r="S18" s="42">
        <v>89.5</v>
      </c>
    </row>
    <row r="19" spans="1:19" x14ac:dyDescent="0.3">
      <c r="A19" s="9">
        <f t="shared" si="1"/>
        <v>17</v>
      </c>
      <c r="B19" s="21" t="s">
        <v>168</v>
      </c>
      <c r="C19" s="24" t="s">
        <v>33</v>
      </c>
      <c r="D19" s="20">
        <v>87.8</v>
      </c>
      <c r="E19" s="20">
        <f t="shared" si="0"/>
        <v>81.8</v>
      </c>
      <c r="F19" s="41">
        <v>91</v>
      </c>
      <c r="G19" s="34">
        <v>89.9</v>
      </c>
      <c r="H19" s="34">
        <v>91.6</v>
      </c>
      <c r="I19" s="34">
        <v>90.7</v>
      </c>
      <c r="J19" s="34">
        <v>91.3</v>
      </c>
      <c r="K19" s="34">
        <v>83.2</v>
      </c>
      <c r="L19" s="34">
        <v>90.4</v>
      </c>
      <c r="M19" s="34">
        <v>81.8</v>
      </c>
      <c r="N19" s="34">
        <v>200</v>
      </c>
      <c r="O19" s="34">
        <v>90</v>
      </c>
      <c r="P19" s="34">
        <v>82.6</v>
      </c>
      <c r="Q19" s="34">
        <v>89</v>
      </c>
      <c r="R19" s="34">
        <v>82.2</v>
      </c>
      <c r="S19" s="42">
        <v>200</v>
      </c>
    </row>
    <row r="20" spans="1:19" x14ac:dyDescent="0.3">
      <c r="A20" s="9">
        <f t="shared" si="1"/>
        <v>18</v>
      </c>
      <c r="B20" s="21" t="s">
        <v>299</v>
      </c>
      <c r="C20" s="24" t="s">
        <v>373</v>
      </c>
      <c r="D20" s="20">
        <v>89.05</v>
      </c>
      <c r="E20" s="20">
        <f t="shared" si="0"/>
        <v>82.4</v>
      </c>
      <c r="F20" s="41">
        <v>91.3</v>
      </c>
      <c r="G20" s="34">
        <v>87.4</v>
      </c>
      <c r="H20" s="34">
        <v>92.4</v>
      </c>
      <c r="I20" s="34">
        <v>93.9</v>
      </c>
      <c r="J20" s="34">
        <v>99.8</v>
      </c>
      <c r="K20" s="34">
        <v>85.9</v>
      </c>
      <c r="L20" s="34">
        <v>87.4</v>
      </c>
      <c r="M20" s="34">
        <v>84.3</v>
      </c>
      <c r="N20" s="34">
        <v>82.4</v>
      </c>
      <c r="O20" s="34">
        <v>87.3</v>
      </c>
      <c r="P20" s="34">
        <v>200</v>
      </c>
      <c r="Q20" s="34">
        <v>88.8</v>
      </c>
      <c r="R20" s="34">
        <v>87.8</v>
      </c>
      <c r="S20" s="42">
        <v>105.1</v>
      </c>
    </row>
    <row r="21" spans="1:19" x14ac:dyDescent="0.3">
      <c r="A21" s="9">
        <f t="shared" si="1"/>
        <v>19</v>
      </c>
      <c r="B21" s="21" t="s">
        <v>231</v>
      </c>
      <c r="C21" s="24" t="s">
        <v>33</v>
      </c>
      <c r="D21" s="20">
        <v>99.258333333333326</v>
      </c>
      <c r="E21" s="20">
        <f t="shared" si="0"/>
        <v>80.900000000000006</v>
      </c>
      <c r="F21" s="93">
        <v>200</v>
      </c>
      <c r="G21" s="22">
        <v>100.4</v>
      </c>
      <c r="H21" s="22">
        <v>91.7</v>
      </c>
      <c r="I21" s="22">
        <v>87.8</v>
      </c>
      <c r="J21" s="22">
        <v>97.5</v>
      </c>
      <c r="K21" s="22">
        <v>87.9</v>
      </c>
      <c r="L21" s="23">
        <v>89.1</v>
      </c>
      <c r="M21" s="22">
        <v>97.8</v>
      </c>
      <c r="N21" s="22">
        <v>88.8</v>
      </c>
      <c r="O21" s="22">
        <v>80.900000000000006</v>
      </c>
      <c r="P21" s="22">
        <v>82.9</v>
      </c>
      <c r="Q21" s="92">
        <v>200</v>
      </c>
      <c r="R21" s="22">
        <v>86.5</v>
      </c>
      <c r="S21" s="24">
        <v>200</v>
      </c>
    </row>
    <row r="22" spans="1:19" x14ac:dyDescent="0.3">
      <c r="A22" s="9">
        <f t="shared" si="1"/>
        <v>20</v>
      </c>
      <c r="B22" s="21" t="s">
        <v>305</v>
      </c>
      <c r="C22" s="24" t="s">
        <v>145</v>
      </c>
      <c r="D22" s="20">
        <v>108.60833333333333</v>
      </c>
      <c r="E22" s="20">
        <f t="shared" si="0"/>
        <v>85.2</v>
      </c>
      <c r="F22" s="21">
        <v>103.8</v>
      </c>
      <c r="G22" s="22">
        <v>85.2</v>
      </c>
      <c r="H22" s="22">
        <v>89.4</v>
      </c>
      <c r="I22" s="22">
        <v>88.1</v>
      </c>
      <c r="J22" s="22">
        <v>86.3</v>
      </c>
      <c r="K22" s="22">
        <v>85.8</v>
      </c>
      <c r="L22" s="23">
        <v>97.2</v>
      </c>
      <c r="M22" s="92">
        <v>200</v>
      </c>
      <c r="N22" s="22">
        <v>87.1</v>
      </c>
      <c r="O22" s="92">
        <v>200</v>
      </c>
      <c r="P22" s="22">
        <v>91.7</v>
      </c>
      <c r="Q22" s="22">
        <v>88.7</v>
      </c>
      <c r="R22" s="22">
        <v>200</v>
      </c>
      <c r="S22" s="24">
        <v>200</v>
      </c>
    </row>
    <row r="23" spans="1:19" x14ac:dyDescent="0.3">
      <c r="A23" s="9">
        <f t="shared" si="1"/>
        <v>21</v>
      </c>
      <c r="B23" s="21" t="s">
        <v>372</v>
      </c>
      <c r="C23" s="24" t="s">
        <v>10</v>
      </c>
      <c r="D23" s="20">
        <v>116.34166666666665</v>
      </c>
      <c r="E23" s="20">
        <f t="shared" si="0"/>
        <v>81.5</v>
      </c>
      <c r="F23" s="93">
        <v>200</v>
      </c>
      <c r="G23" s="92">
        <v>200</v>
      </c>
      <c r="H23" s="22">
        <v>96.5</v>
      </c>
      <c r="I23" s="22">
        <v>96.4</v>
      </c>
      <c r="J23" s="22">
        <v>89.1</v>
      </c>
      <c r="K23" s="22">
        <v>92.5</v>
      </c>
      <c r="L23" s="23">
        <v>84.9</v>
      </c>
      <c r="M23" s="22">
        <v>200</v>
      </c>
      <c r="N23" s="22">
        <v>88.9</v>
      </c>
      <c r="O23" s="22">
        <v>200</v>
      </c>
      <c r="P23" s="22">
        <v>200</v>
      </c>
      <c r="Q23" s="22">
        <v>81.599999999999994</v>
      </c>
      <c r="R23" s="22">
        <v>81.5</v>
      </c>
      <c r="S23" s="24">
        <v>84.9</v>
      </c>
    </row>
    <row r="24" spans="1:19" x14ac:dyDescent="0.3">
      <c r="A24" s="9">
        <f t="shared" si="1"/>
        <v>22</v>
      </c>
      <c r="B24" s="21" t="s">
        <v>407</v>
      </c>
      <c r="C24" s="24" t="s">
        <v>291</v>
      </c>
      <c r="D24" s="20">
        <v>127.46666666666665</v>
      </c>
      <c r="E24" s="20">
        <f t="shared" si="0"/>
        <v>92.3</v>
      </c>
      <c r="F24" s="21">
        <v>143.5</v>
      </c>
      <c r="G24" s="22">
        <v>137.19999999999999</v>
      </c>
      <c r="H24" s="22">
        <v>97</v>
      </c>
      <c r="I24" s="22">
        <v>99.7</v>
      </c>
      <c r="J24" s="22">
        <v>106.1</v>
      </c>
      <c r="K24" s="22">
        <v>154.4</v>
      </c>
      <c r="L24" s="94">
        <v>200</v>
      </c>
      <c r="M24" s="22">
        <v>100.7</v>
      </c>
      <c r="N24" s="22">
        <v>92.3</v>
      </c>
      <c r="O24" s="22">
        <v>97.5</v>
      </c>
      <c r="P24" s="92">
        <v>200</v>
      </c>
      <c r="Q24" s="22">
        <v>200</v>
      </c>
      <c r="R24" s="22">
        <v>101.2</v>
      </c>
      <c r="S24" s="24">
        <v>200</v>
      </c>
    </row>
    <row r="25" spans="1:19" x14ac:dyDescent="0.3">
      <c r="A25" s="40">
        <f t="shared" si="1"/>
        <v>23</v>
      </c>
      <c r="B25" s="4" t="s">
        <v>343</v>
      </c>
      <c r="C25" s="42" t="s">
        <v>9</v>
      </c>
      <c r="D25" s="43">
        <v>140.46666666666667</v>
      </c>
      <c r="E25" s="20">
        <f t="shared" si="0"/>
        <v>89.7</v>
      </c>
      <c r="F25" s="41">
        <v>92.5</v>
      </c>
      <c r="G25" s="86">
        <v>200</v>
      </c>
      <c r="H25" s="34">
        <v>200</v>
      </c>
      <c r="I25" s="34">
        <v>96.8</v>
      </c>
      <c r="J25" s="34">
        <v>90.3</v>
      </c>
      <c r="K25" s="86">
        <v>200</v>
      </c>
      <c r="L25" s="44">
        <v>89.7</v>
      </c>
      <c r="M25" s="34">
        <v>200</v>
      </c>
      <c r="N25" s="34">
        <v>200</v>
      </c>
      <c r="O25" s="34">
        <v>92.7</v>
      </c>
      <c r="P25" s="34">
        <v>200</v>
      </c>
      <c r="Q25" s="34">
        <v>106.8</v>
      </c>
      <c r="R25" s="34">
        <v>200</v>
      </c>
      <c r="S25" s="42">
        <v>116.8</v>
      </c>
    </row>
    <row r="26" spans="1:19" ht="15" thickBot="1" x14ac:dyDescent="0.35">
      <c r="A26" s="16">
        <f t="shared" si="1"/>
        <v>24</v>
      </c>
      <c r="B26" s="14" t="s">
        <v>49</v>
      </c>
      <c r="C26" s="15" t="s">
        <v>7</v>
      </c>
      <c r="D26" s="28">
        <v>149.08333333333334</v>
      </c>
      <c r="E26" s="28">
        <f t="shared" si="0"/>
        <v>72</v>
      </c>
      <c r="F26" s="14">
        <v>78.099999999999994</v>
      </c>
      <c r="G26" s="91">
        <v>200</v>
      </c>
      <c r="H26" s="18">
        <v>79.099999999999994</v>
      </c>
      <c r="I26" s="91">
        <v>200</v>
      </c>
      <c r="J26" s="18">
        <v>200</v>
      </c>
      <c r="K26" s="18">
        <v>200</v>
      </c>
      <c r="L26" s="25">
        <v>81.5</v>
      </c>
      <c r="M26" s="18">
        <v>72</v>
      </c>
      <c r="N26" s="18">
        <v>200</v>
      </c>
      <c r="O26" s="18">
        <v>78.3</v>
      </c>
      <c r="P26" s="18">
        <v>200</v>
      </c>
      <c r="Q26" s="18">
        <v>200</v>
      </c>
      <c r="R26" s="18">
        <v>200</v>
      </c>
      <c r="S26" s="15">
        <v>200</v>
      </c>
    </row>
  </sheetData>
  <mergeCells count="1">
    <mergeCell ref="A1:S1"/>
  </mergeCells>
  <conditionalFormatting sqref="E3:E25">
    <cfRule type="top10" dxfId="12" priority="4" bottom="1" rank="1"/>
  </conditionalFormatting>
  <conditionalFormatting sqref="F3:S20">
    <cfRule type="cellIs" dxfId="11" priority="1" operator="equal">
      <formula>LARGE($F3:$S3,2)</formula>
    </cfRule>
    <cfRule type="cellIs" dxfId="10" priority="3" operator="equal">
      <formula>LARGE($F3:$S3,1)</formula>
    </cfRule>
  </conditionalFormatting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E64C-AE7D-460E-8C0C-B648C7A8850B}">
  <sheetPr>
    <pageSetUpPr fitToPage="1"/>
  </sheetPr>
  <dimension ref="A1:Q35"/>
  <sheetViews>
    <sheetView zoomScale="130" zoomScaleNormal="130" workbookViewId="0">
      <selection activeCell="A2" sqref="A1:Q1048576"/>
    </sheetView>
  </sheetViews>
  <sheetFormatPr defaultRowHeight="14.4" x14ac:dyDescent="0.3"/>
  <cols>
    <col min="1" max="1" width="5" bestFit="1" customWidth="1"/>
    <col min="2" max="2" width="15.10937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21875" bestFit="1" customWidth="1"/>
    <col min="15" max="17" width="9.21875" bestFit="1" customWidth="1"/>
  </cols>
  <sheetData>
    <row r="1" spans="1:17" ht="24" thickBot="1" x14ac:dyDescent="0.35">
      <c r="A1" s="151" t="s">
        <v>390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</row>
    <row r="2" spans="1:17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8" t="s">
        <v>119</v>
      </c>
    </row>
    <row r="3" spans="1:17" x14ac:dyDescent="0.3">
      <c r="A3" s="55">
        <v>1</v>
      </c>
      <c r="B3" s="12" t="s">
        <v>41</v>
      </c>
      <c r="C3" s="13" t="s">
        <v>6</v>
      </c>
      <c r="D3" s="20">
        <f>(SUM(F3:Q3)-LARGE(F3:Q3,1)-LARGE(F3:Q3,2))/10</f>
        <v>75.749999999999986</v>
      </c>
      <c r="E3" s="20">
        <f>MIN(F3:Q3)</f>
        <v>71.3</v>
      </c>
      <c r="F3" s="12">
        <v>76.5</v>
      </c>
      <c r="G3" s="10">
        <v>81</v>
      </c>
      <c r="H3" s="10">
        <v>75.900000000000006</v>
      </c>
      <c r="I3" s="10">
        <v>75.5</v>
      </c>
      <c r="J3" s="10">
        <v>78.400000000000006</v>
      </c>
      <c r="K3" s="10">
        <v>77.599999999999994</v>
      </c>
      <c r="L3" s="10">
        <v>84.4</v>
      </c>
      <c r="M3" s="10">
        <v>77.3</v>
      </c>
      <c r="N3" s="10">
        <v>72.099999999999994</v>
      </c>
      <c r="O3" s="10">
        <v>71.3</v>
      </c>
      <c r="P3" s="10">
        <v>78.599999999999994</v>
      </c>
      <c r="Q3" s="13">
        <v>74.3</v>
      </c>
    </row>
    <row r="4" spans="1:17" x14ac:dyDescent="0.3">
      <c r="A4" s="54">
        <v>2</v>
      </c>
      <c r="B4" s="21" t="s">
        <v>46</v>
      </c>
      <c r="C4" s="24" t="s">
        <v>6</v>
      </c>
      <c r="D4" s="20">
        <f t="shared" ref="D4:D35" si="0">(SUM(F4:Q4)-LARGE(F4:Q4,1)-LARGE(F4:Q4,2))/10</f>
        <v>76.099999999999994</v>
      </c>
      <c r="E4" s="20">
        <f t="shared" ref="E4:E35" si="1">MIN(F4:Q4)</f>
        <v>74</v>
      </c>
      <c r="F4" s="41">
        <v>74.400000000000006</v>
      </c>
      <c r="G4" s="34">
        <v>76.8</v>
      </c>
      <c r="H4" s="34">
        <v>76.3</v>
      </c>
      <c r="I4" s="34">
        <v>76.8</v>
      </c>
      <c r="J4" s="34">
        <v>77.099999999999994</v>
      </c>
      <c r="K4" s="34">
        <v>77.599999999999994</v>
      </c>
      <c r="L4" s="34">
        <v>76.400000000000006</v>
      </c>
      <c r="M4" s="34">
        <v>77.400000000000006</v>
      </c>
      <c r="N4" s="34">
        <v>75.2</v>
      </c>
      <c r="O4" s="34">
        <v>80</v>
      </c>
      <c r="P4" s="34">
        <v>76.599999999999994</v>
      </c>
      <c r="Q4" s="42">
        <v>74</v>
      </c>
    </row>
    <row r="5" spans="1:17" x14ac:dyDescent="0.3">
      <c r="A5" s="59">
        <f>A4+1</f>
        <v>3</v>
      </c>
      <c r="B5" s="21" t="s">
        <v>293</v>
      </c>
      <c r="C5" s="24" t="s">
        <v>7</v>
      </c>
      <c r="D5" s="20">
        <f t="shared" si="0"/>
        <v>76.3</v>
      </c>
      <c r="E5" s="20">
        <f t="shared" si="1"/>
        <v>73.900000000000006</v>
      </c>
      <c r="F5" s="41">
        <v>200</v>
      </c>
      <c r="G5" s="34">
        <v>200</v>
      </c>
      <c r="H5" s="34">
        <v>76.5</v>
      </c>
      <c r="I5" s="34">
        <v>78.099999999999994</v>
      </c>
      <c r="J5" s="34">
        <v>76.099999999999994</v>
      </c>
      <c r="K5" s="34">
        <v>77.3</v>
      </c>
      <c r="L5" s="34">
        <v>74.900000000000006</v>
      </c>
      <c r="M5" s="34">
        <v>76.099999999999994</v>
      </c>
      <c r="N5" s="34">
        <v>73.900000000000006</v>
      </c>
      <c r="O5" s="34">
        <v>74.2</v>
      </c>
      <c r="P5" s="34">
        <v>77.3</v>
      </c>
      <c r="Q5" s="42">
        <v>78.599999999999994</v>
      </c>
    </row>
    <row r="6" spans="1:17" x14ac:dyDescent="0.3">
      <c r="A6" s="40">
        <f t="shared" ref="A6:A35" si="2">A5+1</f>
        <v>4</v>
      </c>
      <c r="B6" s="21" t="s">
        <v>371</v>
      </c>
      <c r="C6" s="24" t="s">
        <v>6</v>
      </c>
      <c r="D6" s="20">
        <f t="shared" si="0"/>
        <v>76.8</v>
      </c>
      <c r="E6" s="20">
        <f t="shared" si="1"/>
        <v>74.900000000000006</v>
      </c>
      <c r="F6" s="41">
        <v>74.900000000000006</v>
      </c>
      <c r="G6" s="34">
        <v>122.8</v>
      </c>
      <c r="H6" s="34">
        <v>77.599999999999994</v>
      </c>
      <c r="I6" s="34">
        <v>76.7</v>
      </c>
      <c r="J6" s="34">
        <v>77.5</v>
      </c>
      <c r="K6" s="34">
        <v>77.3</v>
      </c>
      <c r="L6" s="34">
        <v>75.5</v>
      </c>
      <c r="M6" s="34">
        <v>75.7</v>
      </c>
      <c r="N6" s="34">
        <v>80.5</v>
      </c>
      <c r="O6" s="34">
        <v>200</v>
      </c>
      <c r="P6" s="34">
        <v>77.400000000000006</v>
      </c>
      <c r="Q6" s="42">
        <v>74.900000000000006</v>
      </c>
    </row>
    <row r="7" spans="1:17" x14ac:dyDescent="0.3">
      <c r="A7" s="9">
        <f t="shared" si="2"/>
        <v>5</v>
      </c>
      <c r="B7" s="21" t="s">
        <v>321</v>
      </c>
      <c r="C7" s="24" t="s">
        <v>6</v>
      </c>
      <c r="D7" s="20">
        <f t="shared" si="0"/>
        <v>79.400000000000006</v>
      </c>
      <c r="E7" s="20">
        <f t="shared" si="1"/>
        <v>76.099999999999994</v>
      </c>
      <c r="F7" s="41">
        <v>77.400000000000006</v>
      </c>
      <c r="G7" s="34">
        <v>200</v>
      </c>
      <c r="H7" s="34">
        <v>78.099999999999994</v>
      </c>
      <c r="I7" s="34">
        <v>76.900000000000006</v>
      </c>
      <c r="J7" s="34">
        <v>91.4</v>
      </c>
      <c r="K7" s="34">
        <v>79.400000000000006</v>
      </c>
      <c r="L7" s="34">
        <v>78</v>
      </c>
      <c r="M7" s="34">
        <v>78.099999999999994</v>
      </c>
      <c r="N7" s="34">
        <v>76.099999999999994</v>
      </c>
      <c r="O7" s="34">
        <v>82.4</v>
      </c>
      <c r="P7" s="34">
        <v>76.2</v>
      </c>
      <c r="Q7" s="42">
        <v>200</v>
      </c>
    </row>
    <row r="8" spans="1:17" x14ac:dyDescent="0.3">
      <c r="A8" s="9">
        <f t="shared" si="2"/>
        <v>6</v>
      </c>
      <c r="B8" s="21" t="s">
        <v>322</v>
      </c>
      <c r="C8" s="24" t="s">
        <v>12</v>
      </c>
      <c r="D8" s="20">
        <f t="shared" si="0"/>
        <v>80.940000000000012</v>
      </c>
      <c r="E8" s="20">
        <f t="shared" si="1"/>
        <v>77.3</v>
      </c>
      <c r="F8" s="41">
        <v>79.099999999999994</v>
      </c>
      <c r="G8" s="34">
        <v>200</v>
      </c>
      <c r="H8" s="34">
        <v>77.3</v>
      </c>
      <c r="I8" s="34">
        <v>79.099999999999994</v>
      </c>
      <c r="J8" s="34">
        <v>79.7</v>
      </c>
      <c r="K8" s="34">
        <v>77.5</v>
      </c>
      <c r="L8" s="34">
        <v>83.6</v>
      </c>
      <c r="M8" s="34">
        <v>79.5</v>
      </c>
      <c r="N8" s="34">
        <v>77.8</v>
      </c>
      <c r="O8" s="34">
        <v>200</v>
      </c>
      <c r="P8" s="34">
        <v>88.4</v>
      </c>
      <c r="Q8" s="42">
        <v>87.4</v>
      </c>
    </row>
    <row r="9" spans="1:17" x14ac:dyDescent="0.3">
      <c r="A9" s="9">
        <f t="shared" si="2"/>
        <v>7</v>
      </c>
      <c r="B9" s="21" t="s">
        <v>323</v>
      </c>
      <c r="C9" s="24" t="s">
        <v>7</v>
      </c>
      <c r="D9" s="20">
        <f t="shared" si="0"/>
        <v>82.860000000000014</v>
      </c>
      <c r="E9" s="20">
        <f t="shared" si="1"/>
        <v>81</v>
      </c>
      <c r="F9" s="41">
        <v>83.3</v>
      </c>
      <c r="G9" s="34">
        <v>84.7</v>
      </c>
      <c r="H9" s="34">
        <v>84.7</v>
      </c>
      <c r="I9" s="34">
        <v>200</v>
      </c>
      <c r="J9" s="34">
        <v>82.7</v>
      </c>
      <c r="K9" s="34">
        <v>200</v>
      </c>
      <c r="L9" s="34">
        <v>81</v>
      </c>
      <c r="M9" s="34">
        <v>81.599999999999994</v>
      </c>
      <c r="N9" s="34">
        <v>84.6</v>
      </c>
      <c r="O9" s="34">
        <v>81.2</v>
      </c>
      <c r="P9" s="34">
        <v>81.400000000000006</v>
      </c>
      <c r="Q9" s="42">
        <v>83.4</v>
      </c>
    </row>
    <row r="10" spans="1:17" x14ac:dyDescent="0.3">
      <c r="A10" s="9">
        <f t="shared" si="2"/>
        <v>8</v>
      </c>
      <c r="B10" s="21" t="s">
        <v>239</v>
      </c>
      <c r="C10" s="24" t="s">
        <v>31</v>
      </c>
      <c r="D10" s="20">
        <f t="shared" si="0"/>
        <v>83.710000000000008</v>
      </c>
      <c r="E10" s="20">
        <f t="shared" si="1"/>
        <v>80.8</v>
      </c>
      <c r="F10" s="41">
        <v>200</v>
      </c>
      <c r="G10" s="34">
        <v>85.4</v>
      </c>
      <c r="H10" s="34">
        <v>82.1</v>
      </c>
      <c r="I10" s="34">
        <v>82.1</v>
      </c>
      <c r="J10" s="34">
        <v>81.099999999999994</v>
      </c>
      <c r="K10" s="34">
        <v>84.1</v>
      </c>
      <c r="L10" s="34">
        <v>83.9</v>
      </c>
      <c r="M10" s="34">
        <v>89</v>
      </c>
      <c r="N10" s="34">
        <v>87.4</v>
      </c>
      <c r="O10" s="34">
        <v>81.2</v>
      </c>
      <c r="P10" s="34">
        <v>80.8</v>
      </c>
      <c r="Q10" s="42">
        <v>91.1</v>
      </c>
    </row>
    <row r="11" spans="1:17" x14ac:dyDescent="0.3">
      <c r="A11" s="9">
        <f t="shared" si="2"/>
        <v>9</v>
      </c>
      <c r="B11" s="21" t="s">
        <v>261</v>
      </c>
      <c r="C11" s="24" t="s">
        <v>8</v>
      </c>
      <c r="D11" s="20">
        <f t="shared" si="0"/>
        <v>83.759999999999991</v>
      </c>
      <c r="E11" s="20">
        <f t="shared" si="1"/>
        <v>77.400000000000006</v>
      </c>
      <c r="F11" s="41">
        <v>200</v>
      </c>
      <c r="G11" s="34">
        <v>87.7</v>
      </c>
      <c r="H11" s="34">
        <v>83</v>
      </c>
      <c r="I11" s="34">
        <v>82.3</v>
      </c>
      <c r="J11" s="34">
        <v>83.6</v>
      </c>
      <c r="K11" s="34">
        <v>83.8</v>
      </c>
      <c r="L11" s="34">
        <v>80.3</v>
      </c>
      <c r="M11" s="34">
        <v>80.599999999999994</v>
      </c>
      <c r="N11" s="34">
        <v>79.5</v>
      </c>
      <c r="O11" s="34">
        <v>77.400000000000006</v>
      </c>
      <c r="P11" s="34">
        <v>99.4</v>
      </c>
      <c r="Q11" s="42">
        <v>200</v>
      </c>
    </row>
    <row r="12" spans="1:17" x14ac:dyDescent="0.3">
      <c r="A12" s="9">
        <f t="shared" si="2"/>
        <v>10</v>
      </c>
      <c r="B12" s="21" t="s">
        <v>324</v>
      </c>
      <c r="C12" s="24" t="s">
        <v>12</v>
      </c>
      <c r="D12" s="20">
        <f t="shared" si="0"/>
        <v>83.890000000000015</v>
      </c>
      <c r="E12" s="20">
        <f t="shared" si="1"/>
        <v>80.099999999999994</v>
      </c>
      <c r="F12" s="41">
        <v>200</v>
      </c>
      <c r="G12" s="34">
        <v>87.9</v>
      </c>
      <c r="H12" s="34">
        <v>83.3</v>
      </c>
      <c r="I12" s="34">
        <v>80.099999999999994</v>
      </c>
      <c r="J12" s="34">
        <v>80.900000000000006</v>
      </c>
      <c r="K12" s="34">
        <v>82.3</v>
      </c>
      <c r="L12" s="34">
        <v>82</v>
      </c>
      <c r="M12" s="34">
        <v>83.1</v>
      </c>
      <c r="N12" s="34">
        <v>200</v>
      </c>
      <c r="O12" s="34">
        <v>85.5</v>
      </c>
      <c r="P12" s="34">
        <v>86.4</v>
      </c>
      <c r="Q12" s="42">
        <v>87.4</v>
      </c>
    </row>
    <row r="13" spans="1:17" x14ac:dyDescent="0.3">
      <c r="A13" s="9">
        <f t="shared" si="2"/>
        <v>11</v>
      </c>
      <c r="B13" s="21" t="s">
        <v>252</v>
      </c>
      <c r="C13" s="24" t="s">
        <v>30</v>
      </c>
      <c r="D13" s="20">
        <f t="shared" si="0"/>
        <v>84.250000000000014</v>
      </c>
      <c r="E13" s="20">
        <f t="shared" si="1"/>
        <v>79.599999999999994</v>
      </c>
      <c r="F13" s="41">
        <v>82.5</v>
      </c>
      <c r="G13" s="34">
        <v>86</v>
      </c>
      <c r="H13" s="34">
        <v>82.3</v>
      </c>
      <c r="I13" s="34">
        <v>82.5</v>
      </c>
      <c r="J13" s="34">
        <v>81.400000000000006</v>
      </c>
      <c r="K13" s="34">
        <v>87.2</v>
      </c>
      <c r="L13" s="34">
        <v>91.6</v>
      </c>
      <c r="M13" s="34">
        <v>86.1</v>
      </c>
      <c r="N13" s="34">
        <v>79.599999999999994</v>
      </c>
      <c r="O13" s="34">
        <v>200</v>
      </c>
      <c r="P13" s="34">
        <v>87.4</v>
      </c>
      <c r="Q13" s="42">
        <v>87.5</v>
      </c>
    </row>
    <row r="14" spans="1:17" x14ac:dyDescent="0.3">
      <c r="A14" s="9">
        <f t="shared" si="2"/>
        <v>12</v>
      </c>
      <c r="B14" s="21" t="s">
        <v>61</v>
      </c>
      <c r="C14" s="24" t="s">
        <v>31</v>
      </c>
      <c r="D14" s="20">
        <f t="shared" si="0"/>
        <v>84.53</v>
      </c>
      <c r="E14" s="20">
        <f t="shared" si="1"/>
        <v>78</v>
      </c>
      <c r="F14" s="41">
        <v>95.7</v>
      </c>
      <c r="G14" s="34">
        <v>90.6</v>
      </c>
      <c r="H14" s="34">
        <v>84.3</v>
      </c>
      <c r="I14" s="34">
        <v>78</v>
      </c>
      <c r="J14" s="34">
        <v>82.4</v>
      </c>
      <c r="K14" s="34">
        <v>85.9</v>
      </c>
      <c r="L14" s="34">
        <v>85.6</v>
      </c>
      <c r="M14" s="34">
        <v>80</v>
      </c>
      <c r="N14" s="34">
        <v>81.3</v>
      </c>
      <c r="O14" s="34">
        <v>81.5</v>
      </c>
      <c r="P14" s="34">
        <v>200</v>
      </c>
      <c r="Q14" s="42">
        <v>200</v>
      </c>
    </row>
    <row r="15" spans="1:17" x14ac:dyDescent="0.3">
      <c r="A15" s="9">
        <f t="shared" si="2"/>
        <v>13</v>
      </c>
      <c r="B15" s="21" t="s">
        <v>290</v>
      </c>
      <c r="C15" s="24" t="s">
        <v>10</v>
      </c>
      <c r="D15" s="20">
        <f t="shared" si="0"/>
        <v>85.5</v>
      </c>
      <c r="E15" s="20">
        <f t="shared" si="1"/>
        <v>78.8</v>
      </c>
      <c r="F15" s="41">
        <v>78.8</v>
      </c>
      <c r="G15" s="34">
        <v>79.900000000000006</v>
      </c>
      <c r="H15" s="34">
        <v>200</v>
      </c>
      <c r="I15" s="34">
        <v>80.7</v>
      </c>
      <c r="J15" s="34">
        <v>93.3</v>
      </c>
      <c r="K15" s="34">
        <v>88.6</v>
      </c>
      <c r="L15" s="34">
        <v>200</v>
      </c>
      <c r="M15" s="34">
        <v>83.6</v>
      </c>
      <c r="N15" s="34">
        <v>90.5</v>
      </c>
      <c r="O15" s="34">
        <v>83.4</v>
      </c>
      <c r="P15" s="34">
        <v>83</v>
      </c>
      <c r="Q15" s="42">
        <v>93.2</v>
      </c>
    </row>
    <row r="16" spans="1:17" x14ac:dyDescent="0.3">
      <c r="A16" s="9">
        <f t="shared" si="2"/>
        <v>14</v>
      </c>
      <c r="B16" s="21" t="s">
        <v>168</v>
      </c>
      <c r="C16" s="24" t="s">
        <v>33</v>
      </c>
      <c r="D16" s="20">
        <f t="shared" si="0"/>
        <v>87.180000000000021</v>
      </c>
      <c r="E16" s="20">
        <f t="shared" si="1"/>
        <v>84.7</v>
      </c>
      <c r="F16" s="41">
        <v>84.9</v>
      </c>
      <c r="G16" s="34">
        <v>93.3</v>
      </c>
      <c r="H16" s="34">
        <v>85.8</v>
      </c>
      <c r="I16" s="34">
        <v>89.2</v>
      </c>
      <c r="J16" s="34">
        <v>85</v>
      </c>
      <c r="K16" s="34">
        <v>96</v>
      </c>
      <c r="L16" s="34">
        <v>84.9</v>
      </c>
      <c r="M16" s="34">
        <v>88</v>
      </c>
      <c r="N16" s="34">
        <v>200</v>
      </c>
      <c r="O16" s="34">
        <v>84.7</v>
      </c>
      <c r="P16" s="34">
        <v>88.8</v>
      </c>
      <c r="Q16" s="42">
        <v>87.2</v>
      </c>
    </row>
    <row r="17" spans="1:17" x14ac:dyDescent="0.3">
      <c r="A17" s="9">
        <f t="shared" si="2"/>
        <v>15</v>
      </c>
      <c r="B17" s="21" t="s">
        <v>253</v>
      </c>
      <c r="C17" s="24" t="s">
        <v>30</v>
      </c>
      <c r="D17" s="20">
        <f t="shared" si="0"/>
        <v>87.350000000000023</v>
      </c>
      <c r="E17" s="20">
        <f t="shared" si="1"/>
        <v>82.5</v>
      </c>
      <c r="F17" s="41">
        <v>88.6</v>
      </c>
      <c r="G17" s="34">
        <v>200</v>
      </c>
      <c r="H17" s="34">
        <v>85</v>
      </c>
      <c r="I17" s="34">
        <v>94.3</v>
      </c>
      <c r="J17" s="34">
        <v>91</v>
      </c>
      <c r="K17" s="34">
        <v>89.1</v>
      </c>
      <c r="L17" s="34">
        <v>86.2</v>
      </c>
      <c r="M17" s="34">
        <v>84.6</v>
      </c>
      <c r="N17" s="34">
        <v>82.5</v>
      </c>
      <c r="O17" s="34">
        <v>200</v>
      </c>
      <c r="P17" s="34">
        <v>85.5</v>
      </c>
      <c r="Q17" s="42">
        <v>86.7</v>
      </c>
    </row>
    <row r="18" spans="1:17" x14ac:dyDescent="0.3">
      <c r="A18" s="9">
        <f t="shared" si="2"/>
        <v>16</v>
      </c>
      <c r="B18" s="21" t="s">
        <v>325</v>
      </c>
      <c r="C18" s="24" t="s">
        <v>38</v>
      </c>
      <c r="D18" s="20">
        <f t="shared" si="0"/>
        <v>87.759999999999991</v>
      </c>
      <c r="E18" s="20">
        <f t="shared" si="1"/>
        <v>83.2</v>
      </c>
      <c r="F18" s="41">
        <v>93.9</v>
      </c>
      <c r="G18" s="34">
        <v>86.8</v>
      </c>
      <c r="H18" s="34">
        <v>83.2</v>
      </c>
      <c r="I18" s="34">
        <v>86.1</v>
      </c>
      <c r="J18" s="34">
        <v>83.9</v>
      </c>
      <c r="K18" s="34">
        <v>100.2</v>
      </c>
      <c r="L18" s="34">
        <v>97.7</v>
      </c>
      <c r="M18" s="34">
        <v>88.8</v>
      </c>
      <c r="N18" s="34">
        <v>90</v>
      </c>
      <c r="O18" s="34">
        <v>84</v>
      </c>
      <c r="P18" s="34">
        <v>87.6</v>
      </c>
      <c r="Q18" s="42">
        <v>93.3</v>
      </c>
    </row>
    <row r="19" spans="1:17" x14ac:dyDescent="0.3">
      <c r="A19" s="9">
        <f t="shared" si="2"/>
        <v>17</v>
      </c>
      <c r="B19" s="21" t="s">
        <v>326</v>
      </c>
      <c r="C19" s="24" t="s">
        <v>33</v>
      </c>
      <c r="D19" s="20">
        <f t="shared" si="0"/>
        <v>87.84999999999998</v>
      </c>
      <c r="E19" s="20">
        <f t="shared" si="1"/>
        <v>84.9</v>
      </c>
      <c r="F19" s="41">
        <v>86.3</v>
      </c>
      <c r="G19" s="34">
        <v>85.2</v>
      </c>
      <c r="H19" s="34">
        <v>200</v>
      </c>
      <c r="I19" s="34">
        <v>95.2</v>
      </c>
      <c r="J19" s="34">
        <v>88.8</v>
      </c>
      <c r="K19" s="34">
        <v>85.9</v>
      </c>
      <c r="L19" s="34">
        <v>98.5</v>
      </c>
      <c r="M19" s="34">
        <v>88.8</v>
      </c>
      <c r="N19" s="34">
        <v>87.6</v>
      </c>
      <c r="O19" s="34">
        <v>84.9</v>
      </c>
      <c r="P19" s="34">
        <v>87.5</v>
      </c>
      <c r="Q19" s="42">
        <v>88.3</v>
      </c>
    </row>
    <row r="20" spans="1:17" x14ac:dyDescent="0.3">
      <c r="A20" s="9">
        <f t="shared" si="2"/>
        <v>18</v>
      </c>
      <c r="B20" s="21" t="s">
        <v>327</v>
      </c>
      <c r="C20" s="24" t="s">
        <v>7</v>
      </c>
      <c r="D20" s="20">
        <f t="shared" si="0"/>
        <v>88.510000000000019</v>
      </c>
      <c r="E20" s="20">
        <f t="shared" si="1"/>
        <v>78</v>
      </c>
      <c r="F20" s="41">
        <v>200</v>
      </c>
      <c r="G20" s="34">
        <v>81.599999999999994</v>
      </c>
      <c r="H20" s="34">
        <v>82.3</v>
      </c>
      <c r="I20" s="34">
        <v>200</v>
      </c>
      <c r="J20" s="34">
        <v>92.5</v>
      </c>
      <c r="K20" s="34">
        <v>81.099999999999994</v>
      </c>
      <c r="L20" s="34">
        <v>81.7</v>
      </c>
      <c r="M20" s="34">
        <v>89.1</v>
      </c>
      <c r="N20" s="34">
        <v>79.599999999999994</v>
      </c>
      <c r="O20" s="34">
        <v>78</v>
      </c>
      <c r="P20" s="34">
        <v>79.7</v>
      </c>
      <c r="Q20" s="42">
        <v>139.5</v>
      </c>
    </row>
    <row r="21" spans="1:17" x14ac:dyDescent="0.3">
      <c r="A21" s="9">
        <f t="shared" si="2"/>
        <v>19</v>
      </c>
      <c r="B21" s="21" t="s">
        <v>328</v>
      </c>
      <c r="C21" s="24" t="s">
        <v>373</v>
      </c>
      <c r="D21" s="20">
        <f t="shared" si="0"/>
        <v>92.45</v>
      </c>
      <c r="E21" s="20">
        <f t="shared" si="1"/>
        <v>86.6</v>
      </c>
      <c r="F21" s="41">
        <v>86.6</v>
      </c>
      <c r="G21" s="34">
        <v>92.7</v>
      </c>
      <c r="H21" s="34">
        <v>103.2</v>
      </c>
      <c r="I21" s="34">
        <v>95.4</v>
      </c>
      <c r="J21" s="34">
        <v>93</v>
      </c>
      <c r="K21" s="34">
        <v>89.4</v>
      </c>
      <c r="L21" s="34">
        <v>200</v>
      </c>
      <c r="M21" s="34">
        <v>88</v>
      </c>
      <c r="N21" s="34">
        <v>89.1</v>
      </c>
      <c r="O21" s="34">
        <v>88.2</v>
      </c>
      <c r="P21" s="34">
        <v>98.9</v>
      </c>
      <c r="Q21" s="42">
        <v>200</v>
      </c>
    </row>
    <row r="22" spans="1:17" x14ac:dyDescent="0.3">
      <c r="A22" s="9">
        <f t="shared" si="2"/>
        <v>20</v>
      </c>
      <c r="B22" s="21" t="s">
        <v>329</v>
      </c>
      <c r="C22" s="24" t="s">
        <v>33</v>
      </c>
      <c r="D22" s="20">
        <f t="shared" si="0"/>
        <v>93.360000000000014</v>
      </c>
      <c r="E22" s="20">
        <f t="shared" si="1"/>
        <v>76.2</v>
      </c>
      <c r="F22" s="21">
        <v>76.2</v>
      </c>
      <c r="G22" s="22">
        <v>78.2</v>
      </c>
      <c r="H22" s="22">
        <v>77</v>
      </c>
      <c r="I22" s="22">
        <v>80.900000000000006</v>
      </c>
      <c r="J22" s="22">
        <v>79.900000000000006</v>
      </c>
      <c r="K22" s="22">
        <v>76.599999999999994</v>
      </c>
      <c r="L22" s="94">
        <v>200</v>
      </c>
      <c r="M22" s="22">
        <v>95.7</v>
      </c>
      <c r="N22" s="92">
        <v>200</v>
      </c>
      <c r="O22" s="22">
        <v>82.1</v>
      </c>
      <c r="P22" s="22">
        <v>200</v>
      </c>
      <c r="Q22" s="24">
        <v>87</v>
      </c>
    </row>
    <row r="23" spans="1:17" x14ac:dyDescent="0.3">
      <c r="A23" s="9">
        <f t="shared" si="2"/>
        <v>21</v>
      </c>
      <c r="B23" s="21" t="s">
        <v>330</v>
      </c>
      <c r="C23" s="24" t="s">
        <v>31</v>
      </c>
      <c r="D23" s="20">
        <f t="shared" si="0"/>
        <v>94.46</v>
      </c>
      <c r="E23" s="20">
        <f t="shared" si="1"/>
        <v>86</v>
      </c>
      <c r="F23" s="93">
        <v>200</v>
      </c>
      <c r="G23" s="22">
        <v>102.7</v>
      </c>
      <c r="H23" s="22">
        <v>99.6</v>
      </c>
      <c r="I23" s="92">
        <v>200</v>
      </c>
      <c r="J23" s="22">
        <v>90.6</v>
      </c>
      <c r="K23" s="22">
        <v>86</v>
      </c>
      <c r="L23" s="23">
        <v>92.4</v>
      </c>
      <c r="M23" s="22">
        <v>97.4</v>
      </c>
      <c r="N23" s="22">
        <v>101.9</v>
      </c>
      <c r="O23" s="22">
        <v>89.5</v>
      </c>
      <c r="P23" s="22">
        <v>94.5</v>
      </c>
      <c r="Q23" s="24">
        <v>90</v>
      </c>
    </row>
    <row r="24" spans="1:17" x14ac:dyDescent="0.3">
      <c r="A24" s="9">
        <f t="shared" si="2"/>
        <v>22</v>
      </c>
      <c r="B24" s="21" t="s">
        <v>331</v>
      </c>
      <c r="C24" s="24" t="s">
        <v>10</v>
      </c>
      <c r="D24" s="20">
        <f t="shared" si="0"/>
        <v>94.919999999999987</v>
      </c>
      <c r="E24" s="20">
        <f t="shared" si="1"/>
        <v>90.1</v>
      </c>
      <c r="F24" s="21">
        <v>98.3</v>
      </c>
      <c r="G24" s="22">
        <v>97.3</v>
      </c>
      <c r="H24" s="22">
        <v>96</v>
      </c>
      <c r="I24" s="22">
        <v>96.5</v>
      </c>
      <c r="J24" s="22">
        <v>97.8</v>
      </c>
      <c r="K24" s="92">
        <v>200</v>
      </c>
      <c r="L24" s="23">
        <v>96</v>
      </c>
      <c r="M24" s="22">
        <v>93.6</v>
      </c>
      <c r="N24" s="92">
        <v>200</v>
      </c>
      <c r="O24" s="22">
        <v>90.1</v>
      </c>
      <c r="P24" s="22">
        <v>92.5</v>
      </c>
      <c r="Q24" s="24">
        <v>91.1</v>
      </c>
    </row>
    <row r="25" spans="1:17" x14ac:dyDescent="0.3">
      <c r="A25" s="9">
        <f t="shared" si="2"/>
        <v>23</v>
      </c>
      <c r="B25" s="21" t="s">
        <v>332</v>
      </c>
      <c r="C25" s="24" t="s">
        <v>10</v>
      </c>
      <c r="D25" s="20">
        <f t="shared" si="0"/>
        <v>95.580000000000013</v>
      </c>
      <c r="E25" s="20">
        <f t="shared" si="1"/>
        <v>88</v>
      </c>
      <c r="F25" s="21">
        <v>94.2</v>
      </c>
      <c r="G25" s="22">
        <v>91.4</v>
      </c>
      <c r="H25" s="22">
        <v>88</v>
      </c>
      <c r="I25" s="92">
        <v>200</v>
      </c>
      <c r="J25" s="22">
        <v>91.2</v>
      </c>
      <c r="K25" s="22">
        <v>97.2</v>
      </c>
      <c r="L25" s="94">
        <v>200</v>
      </c>
      <c r="M25" s="22">
        <v>103.3</v>
      </c>
      <c r="N25" s="22">
        <v>110.3</v>
      </c>
      <c r="O25" s="22">
        <v>91.9</v>
      </c>
      <c r="P25" s="22">
        <v>90.1</v>
      </c>
      <c r="Q25" s="24">
        <v>98.2</v>
      </c>
    </row>
    <row r="26" spans="1:17" x14ac:dyDescent="0.3">
      <c r="A26" s="9">
        <f t="shared" si="2"/>
        <v>24</v>
      </c>
      <c r="B26" s="21" t="s">
        <v>333</v>
      </c>
      <c r="C26" s="24" t="s">
        <v>38</v>
      </c>
      <c r="D26" s="20">
        <f t="shared" si="0"/>
        <v>98.5</v>
      </c>
      <c r="E26" s="20">
        <f t="shared" si="1"/>
        <v>92.6</v>
      </c>
      <c r="F26" s="93">
        <v>200</v>
      </c>
      <c r="G26" s="92">
        <v>200</v>
      </c>
      <c r="H26" s="22">
        <v>106.9</v>
      </c>
      <c r="I26" s="22">
        <v>97</v>
      </c>
      <c r="J26" s="22">
        <v>95.7</v>
      </c>
      <c r="K26" s="22">
        <v>94.4</v>
      </c>
      <c r="L26" s="23">
        <v>93.7</v>
      </c>
      <c r="M26" s="22">
        <v>92.6</v>
      </c>
      <c r="N26" s="22">
        <v>107.9</v>
      </c>
      <c r="O26" s="22">
        <v>100.7</v>
      </c>
      <c r="P26" s="22">
        <v>98.3</v>
      </c>
      <c r="Q26" s="24">
        <v>97.8</v>
      </c>
    </row>
    <row r="27" spans="1:17" x14ac:dyDescent="0.3">
      <c r="A27" s="9">
        <f t="shared" si="2"/>
        <v>25</v>
      </c>
      <c r="B27" s="21" t="s">
        <v>267</v>
      </c>
      <c r="C27" s="24" t="s">
        <v>32</v>
      </c>
      <c r="D27" s="20">
        <f t="shared" si="0"/>
        <v>99.15</v>
      </c>
      <c r="E27" s="20">
        <f t="shared" si="1"/>
        <v>84.2</v>
      </c>
      <c r="F27" s="21">
        <v>87.3</v>
      </c>
      <c r="G27" s="22">
        <v>88.5</v>
      </c>
      <c r="H27" s="92">
        <v>200</v>
      </c>
      <c r="I27" s="92">
        <v>200</v>
      </c>
      <c r="J27" s="22">
        <v>200</v>
      </c>
      <c r="K27" s="22">
        <v>89</v>
      </c>
      <c r="L27" s="23">
        <v>85.2</v>
      </c>
      <c r="M27" s="22">
        <v>86.3</v>
      </c>
      <c r="N27" s="22">
        <v>84.2</v>
      </c>
      <c r="O27" s="22">
        <v>87.6</v>
      </c>
      <c r="P27" s="22">
        <v>89.4</v>
      </c>
      <c r="Q27" s="24">
        <v>94</v>
      </c>
    </row>
    <row r="28" spans="1:17" x14ac:dyDescent="0.3">
      <c r="A28" s="9">
        <f t="shared" si="2"/>
        <v>26</v>
      </c>
      <c r="B28" s="21" t="s">
        <v>40</v>
      </c>
      <c r="C28" s="24" t="s">
        <v>12</v>
      </c>
      <c r="D28" s="20">
        <f t="shared" si="0"/>
        <v>105.82000000000001</v>
      </c>
      <c r="E28" s="20">
        <f t="shared" si="1"/>
        <v>76.5</v>
      </c>
      <c r="F28" s="21">
        <v>76.5</v>
      </c>
      <c r="G28" s="22">
        <v>81.2</v>
      </c>
      <c r="H28" s="22">
        <v>77.8</v>
      </c>
      <c r="I28" s="92">
        <v>200</v>
      </c>
      <c r="J28" s="22">
        <v>82.4</v>
      </c>
      <c r="K28" s="92">
        <v>200</v>
      </c>
      <c r="L28" s="23">
        <v>84</v>
      </c>
      <c r="M28" s="22">
        <v>86.6</v>
      </c>
      <c r="N28" s="22">
        <v>84.2</v>
      </c>
      <c r="O28" s="22">
        <v>200</v>
      </c>
      <c r="P28" s="22">
        <v>200</v>
      </c>
      <c r="Q28" s="24">
        <v>85.5</v>
      </c>
    </row>
    <row r="29" spans="1:17" x14ac:dyDescent="0.3">
      <c r="A29" s="9">
        <f t="shared" si="2"/>
        <v>27</v>
      </c>
      <c r="B29" s="21" t="s">
        <v>299</v>
      </c>
      <c r="C29" s="24" t="s">
        <v>373</v>
      </c>
      <c r="D29" s="20">
        <f t="shared" si="0"/>
        <v>109.00999999999999</v>
      </c>
      <c r="E29" s="20">
        <f t="shared" si="1"/>
        <v>88</v>
      </c>
      <c r="F29" s="93">
        <v>200</v>
      </c>
      <c r="G29" s="22">
        <v>88</v>
      </c>
      <c r="H29" s="22">
        <v>90.5</v>
      </c>
      <c r="I29" s="22">
        <v>110.6</v>
      </c>
      <c r="J29" s="22">
        <v>95.6</v>
      </c>
      <c r="K29" s="22">
        <v>98.4</v>
      </c>
      <c r="L29" s="23">
        <v>93.3</v>
      </c>
      <c r="M29" s="22">
        <v>104.3</v>
      </c>
      <c r="N29" s="22">
        <v>101.6</v>
      </c>
      <c r="O29" s="22">
        <v>107.8</v>
      </c>
      <c r="P29" s="92">
        <v>200</v>
      </c>
      <c r="Q29" s="24">
        <v>200</v>
      </c>
    </row>
    <row r="30" spans="1:17" x14ac:dyDescent="0.3">
      <c r="A30" s="9">
        <f t="shared" si="2"/>
        <v>28</v>
      </c>
      <c r="B30" s="21" t="s">
        <v>335</v>
      </c>
      <c r="C30" s="24" t="s">
        <v>32</v>
      </c>
      <c r="D30" s="20">
        <f t="shared" si="0"/>
        <v>117.22999999999999</v>
      </c>
      <c r="E30" s="20">
        <f t="shared" si="1"/>
        <v>86.7</v>
      </c>
      <c r="F30" s="21">
        <v>86.7</v>
      </c>
      <c r="G30" s="92">
        <v>200</v>
      </c>
      <c r="H30" s="92">
        <v>200</v>
      </c>
      <c r="I30" s="22">
        <v>99.2</v>
      </c>
      <c r="J30" s="22">
        <v>200</v>
      </c>
      <c r="K30" s="22">
        <v>107.7</v>
      </c>
      <c r="L30" s="23">
        <v>88.7</v>
      </c>
      <c r="M30" s="22">
        <v>94.9</v>
      </c>
      <c r="N30" s="22">
        <v>97</v>
      </c>
      <c r="O30" s="22">
        <v>97.1</v>
      </c>
      <c r="P30" s="22">
        <v>200</v>
      </c>
      <c r="Q30" s="24">
        <v>101</v>
      </c>
    </row>
    <row r="31" spans="1:17" x14ac:dyDescent="0.3">
      <c r="A31" s="9">
        <f t="shared" si="2"/>
        <v>29</v>
      </c>
      <c r="B31" s="21" t="s">
        <v>241</v>
      </c>
      <c r="C31" s="24" t="s">
        <v>402</v>
      </c>
      <c r="D31" s="20">
        <f t="shared" si="0"/>
        <v>129.49999999999997</v>
      </c>
      <c r="E31" s="20">
        <f t="shared" si="1"/>
        <v>103</v>
      </c>
      <c r="F31" s="21">
        <v>113.4</v>
      </c>
      <c r="G31" s="22">
        <v>113.1</v>
      </c>
      <c r="H31" s="22">
        <v>103</v>
      </c>
      <c r="I31" s="92">
        <v>200</v>
      </c>
      <c r="J31" s="22">
        <v>118.9</v>
      </c>
      <c r="K31" s="22">
        <v>112.2</v>
      </c>
      <c r="L31" s="94">
        <v>200</v>
      </c>
      <c r="M31" s="22">
        <v>200</v>
      </c>
      <c r="N31" s="22">
        <v>107.6</v>
      </c>
      <c r="O31" s="22">
        <v>200</v>
      </c>
      <c r="P31" s="22">
        <v>117.8</v>
      </c>
      <c r="Q31" s="24">
        <v>109</v>
      </c>
    </row>
    <row r="32" spans="1:17" x14ac:dyDescent="0.3">
      <c r="A32" s="9">
        <f t="shared" si="2"/>
        <v>30</v>
      </c>
      <c r="B32" s="21" t="s">
        <v>270</v>
      </c>
      <c r="C32" s="24" t="s">
        <v>373</v>
      </c>
      <c r="D32" s="20">
        <f t="shared" si="0"/>
        <v>130.9</v>
      </c>
      <c r="E32" s="20">
        <f t="shared" si="1"/>
        <v>92.9</v>
      </c>
      <c r="F32" s="21">
        <v>92.9</v>
      </c>
      <c r="G32" s="22">
        <v>94.6</v>
      </c>
      <c r="H32" s="92">
        <v>200</v>
      </c>
      <c r="I32" s="92">
        <v>200</v>
      </c>
      <c r="J32" s="22">
        <v>200</v>
      </c>
      <c r="K32" s="22">
        <v>200</v>
      </c>
      <c r="L32" s="23">
        <v>200</v>
      </c>
      <c r="M32" s="22">
        <v>94.4</v>
      </c>
      <c r="N32" s="22">
        <v>103.5</v>
      </c>
      <c r="O32" s="22">
        <v>96</v>
      </c>
      <c r="P32" s="22">
        <v>100.6</v>
      </c>
      <c r="Q32" s="24">
        <v>127</v>
      </c>
    </row>
    <row r="33" spans="1:17" x14ac:dyDescent="0.3">
      <c r="A33" s="9">
        <f t="shared" si="2"/>
        <v>31</v>
      </c>
      <c r="B33" s="21" t="s">
        <v>54</v>
      </c>
      <c r="C33" s="24" t="s">
        <v>30</v>
      </c>
      <c r="D33" s="20">
        <f t="shared" si="0"/>
        <v>133.80000000000001</v>
      </c>
      <c r="E33" s="20">
        <f t="shared" si="1"/>
        <v>84</v>
      </c>
      <c r="F33" s="93">
        <v>200</v>
      </c>
      <c r="G33" s="22">
        <v>93.8</v>
      </c>
      <c r="H33" s="92">
        <v>200</v>
      </c>
      <c r="I33" s="22">
        <v>200</v>
      </c>
      <c r="J33" s="22">
        <v>200</v>
      </c>
      <c r="K33" s="22">
        <v>200</v>
      </c>
      <c r="L33" s="23">
        <v>85.7</v>
      </c>
      <c r="M33" s="22">
        <v>84</v>
      </c>
      <c r="N33" s="22">
        <v>87.4</v>
      </c>
      <c r="O33" s="22">
        <v>200</v>
      </c>
      <c r="P33" s="22">
        <v>93.3</v>
      </c>
      <c r="Q33" s="24">
        <v>93.8</v>
      </c>
    </row>
    <row r="34" spans="1:17" x14ac:dyDescent="0.3">
      <c r="A34" s="9">
        <f t="shared" si="2"/>
        <v>32</v>
      </c>
      <c r="B34" s="21" t="s">
        <v>250</v>
      </c>
      <c r="C34" s="24" t="s">
        <v>32</v>
      </c>
      <c r="D34" s="20">
        <f t="shared" si="0"/>
        <v>146.77000000000004</v>
      </c>
      <c r="E34" s="20">
        <f t="shared" si="1"/>
        <v>83</v>
      </c>
      <c r="F34" s="21">
        <v>83</v>
      </c>
      <c r="G34" s="92">
        <v>200</v>
      </c>
      <c r="H34" s="92">
        <v>200</v>
      </c>
      <c r="I34" s="22">
        <v>88.2</v>
      </c>
      <c r="J34" s="22">
        <v>200</v>
      </c>
      <c r="K34" s="22">
        <v>86.9</v>
      </c>
      <c r="L34" s="23">
        <v>87.2</v>
      </c>
      <c r="M34" s="22">
        <v>200</v>
      </c>
      <c r="N34" s="22">
        <v>200</v>
      </c>
      <c r="O34" s="22">
        <v>122.4</v>
      </c>
      <c r="P34" s="22">
        <v>200</v>
      </c>
      <c r="Q34" s="24">
        <v>200</v>
      </c>
    </row>
    <row r="35" spans="1:17" ht="15" thickBot="1" x14ac:dyDescent="0.35">
      <c r="A35" s="3">
        <f t="shared" si="2"/>
        <v>33</v>
      </c>
      <c r="B35" s="35" t="s">
        <v>334</v>
      </c>
      <c r="C35" s="36" t="s">
        <v>38</v>
      </c>
      <c r="D35" s="17">
        <f t="shared" si="0"/>
        <v>157.64000000000001</v>
      </c>
      <c r="E35" s="28">
        <f t="shared" si="1"/>
        <v>87.9</v>
      </c>
      <c r="F35" s="100">
        <v>200</v>
      </c>
      <c r="G35" s="101">
        <v>200</v>
      </c>
      <c r="H35" s="38">
        <v>99.8</v>
      </c>
      <c r="I35" s="38">
        <v>87.9</v>
      </c>
      <c r="J35" s="38">
        <v>200</v>
      </c>
      <c r="K35" s="38">
        <v>200</v>
      </c>
      <c r="L35" s="39">
        <v>91.4</v>
      </c>
      <c r="M35" s="38">
        <v>97.3</v>
      </c>
      <c r="N35" s="38">
        <v>200</v>
      </c>
      <c r="O35" s="38">
        <v>200</v>
      </c>
      <c r="P35" s="38">
        <v>200</v>
      </c>
      <c r="Q35" s="36">
        <v>200</v>
      </c>
    </row>
  </sheetData>
  <mergeCells count="1">
    <mergeCell ref="A1:Q1"/>
  </mergeCells>
  <conditionalFormatting sqref="E3:E34">
    <cfRule type="top10" dxfId="9" priority="3" bottom="1" rank="1"/>
  </conditionalFormatting>
  <conditionalFormatting sqref="F3:Q21">
    <cfRule type="cellIs" dxfId="8" priority="61" operator="equal">
      <formula>LARGE($F3:$R3,2)</formula>
    </cfRule>
    <cfRule type="cellIs" dxfId="7" priority="62" operator="equal">
      <formula>LARGE($F3:$R3,1)</formula>
    </cfRule>
  </conditionalFormatting>
  <pageMargins left="0.7" right="0.7" top="0.75" bottom="0.75" header="0.3" footer="0.3"/>
  <pageSetup scale="6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291B-2338-44E7-AF72-619E74515E57}">
  <sheetPr>
    <pageSetUpPr fitToPage="1"/>
  </sheetPr>
  <dimension ref="A1:Q22"/>
  <sheetViews>
    <sheetView zoomScale="175" zoomScaleNormal="175" workbookViewId="0">
      <selection activeCell="A2" sqref="A1:R1048576"/>
    </sheetView>
  </sheetViews>
  <sheetFormatPr defaultRowHeight="14.4" x14ac:dyDescent="0.3"/>
  <cols>
    <col min="1" max="1" width="5" bestFit="1" customWidth="1"/>
    <col min="2" max="2" width="15" bestFit="1" customWidth="1"/>
    <col min="3" max="3" width="7.88671875" bestFit="1" customWidth="1"/>
    <col min="4" max="4" width="8.33203125" bestFit="1" customWidth="1"/>
    <col min="5" max="5" width="7.44140625" bestFit="1" customWidth="1"/>
    <col min="6" max="14" width="8.21875" bestFit="1" customWidth="1"/>
    <col min="15" max="17" width="9.21875" bestFit="1" customWidth="1"/>
  </cols>
  <sheetData>
    <row r="1" spans="1:17" ht="24" thickBot="1" x14ac:dyDescent="0.35">
      <c r="A1" s="151" t="s">
        <v>391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</row>
    <row r="2" spans="1:17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8" t="s">
        <v>119</v>
      </c>
    </row>
    <row r="3" spans="1:17" x14ac:dyDescent="0.3">
      <c r="A3" s="55">
        <v>1</v>
      </c>
      <c r="B3" s="12" t="s">
        <v>41</v>
      </c>
      <c r="C3" s="13" t="s">
        <v>6</v>
      </c>
      <c r="D3" s="20">
        <f>(SUM(F3:Q3)-LARGE(F3:Q3,1))/11</f>
        <v>80.045454545454533</v>
      </c>
      <c r="E3" s="20">
        <f>MIN(F3:Q3)</f>
        <v>77</v>
      </c>
      <c r="F3" s="12">
        <v>82.2</v>
      </c>
      <c r="G3" s="10">
        <v>81.7</v>
      </c>
      <c r="H3" s="10">
        <v>79.8</v>
      </c>
      <c r="I3" s="10">
        <v>83.4</v>
      </c>
      <c r="J3" s="10">
        <v>88.9</v>
      </c>
      <c r="K3" s="10">
        <v>77</v>
      </c>
      <c r="L3" s="10">
        <v>78.5</v>
      </c>
      <c r="M3" s="10">
        <v>84.9</v>
      </c>
      <c r="N3" s="10">
        <v>79.3</v>
      </c>
      <c r="O3" s="10">
        <v>77.8</v>
      </c>
      <c r="P3" s="10">
        <v>78.599999999999994</v>
      </c>
      <c r="Q3" s="13">
        <v>77.3</v>
      </c>
    </row>
    <row r="4" spans="1:17" x14ac:dyDescent="0.3">
      <c r="A4" s="54">
        <v>2</v>
      </c>
      <c r="B4" s="21" t="s">
        <v>371</v>
      </c>
      <c r="C4" s="24" t="s">
        <v>6</v>
      </c>
      <c r="D4" s="20">
        <f t="shared" ref="D4:D22" si="0">(SUM(F4:Q4)-LARGE(F4:Q4,1))/11</f>
        <v>80.11818181818181</v>
      </c>
      <c r="E4" s="20">
        <f t="shared" ref="E4:E22" si="1">MIN(F4:Q4)</f>
        <v>75.599999999999994</v>
      </c>
      <c r="F4" s="41">
        <v>80</v>
      </c>
      <c r="G4" s="34">
        <v>79.8</v>
      </c>
      <c r="H4" s="34">
        <v>76.7</v>
      </c>
      <c r="I4" s="34">
        <v>82</v>
      </c>
      <c r="J4" s="34">
        <v>79.7</v>
      </c>
      <c r="K4" s="34">
        <v>78.099999999999994</v>
      </c>
      <c r="L4" s="34">
        <v>79.3</v>
      </c>
      <c r="M4" s="34">
        <v>81.599999999999994</v>
      </c>
      <c r="N4" s="34">
        <v>85.3</v>
      </c>
      <c r="O4" s="34">
        <v>83.2</v>
      </c>
      <c r="P4" s="34">
        <v>87.6</v>
      </c>
      <c r="Q4" s="42">
        <v>75.599999999999994</v>
      </c>
    </row>
    <row r="5" spans="1:17" x14ac:dyDescent="0.3">
      <c r="A5" s="59">
        <f>A4+1</f>
        <v>3</v>
      </c>
      <c r="B5" s="21" t="s">
        <v>46</v>
      </c>
      <c r="C5" s="24" t="s">
        <v>6</v>
      </c>
      <c r="D5" s="20">
        <f t="shared" si="0"/>
        <v>81.081818181818193</v>
      </c>
      <c r="E5" s="20">
        <f t="shared" si="1"/>
        <v>76.8</v>
      </c>
      <c r="F5" s="41">
        <v>80.3</v>
      </c>
      <c r="G5" s="34">
        <v>80.2</v>
      </c>
      <c r="H5" s="34">
        <v>78.5</v>
      </c>
      <c r="I5" s="34">
        <v>200</v>
      </c>
      <c r="J5" s="34">
        <v>82.5</v>
      </c>
      <c r="K5" s="34">
        <v>77.7</v>
      </c>
      <c r="L5" s="34">
        <v>84.2</v>
      </c>
      <c r="M5" s="34">
        <v>85</v>
      </c>
      <c r="N5" s="34">
        <v>76.8</v>
      </c>
      <c r="O5" s="34">
        <v>81</v>
      </c>
      <c r="P5" s="34">
        <v>81.599999999999994</v>
      </c>
      <c r="Q5" s="42">
        <v>84.1</v>
      </c>
    </row>
    <row r="6" spans="1:17" x14ac:dyDescent="0.3">
      <c r="A6" s="40">
        <f t="shared" ref="A6:A22" si="2">A5+1</f>
        <v>4</v>
      </c>
      <c r="B6" s="21" t="s">
        <v>406</v>
      </c>
      <c r="C6" s="24" t="s">
        <v>7</v>
      </c>
      <c r="D6" s="20">
        <f t="shared" si="0"/>
        <v>86.527272727272717</v>
      </c>
      <c r="E6" s="20">
        <f t="shared" si="1"/>
        <v>84.2</v>
      </c>
      <c r="F6" s="41">
        <v>87.5</v>
      </c>
      <c r="G6" s="34">
        <v>89.2</v>
      </c>
      <c r="H6" s="34">
        <v>86</v>
      </c>
      <c r="I6" s="34">
        <v>89.5</v>
      </c>
      <c r="J6" s="34">
        <v>84.9</v>
      </c>
      <c r="K6" s="34">
        <v>84.5</v>
      </c>
      <c r="L6" s="34">
        <v>84.2</v>
      </c>
      <c r="M6" s="34">
        <v>86.6</v>
      </c>
      <c r="N6" s="34">
        <v>89.3</v>
      </c>
      <c r="O6" s="34">
        <v>87.3</v>
      </c>
      <c r="P6" s="34">
        <v>84.2</v>
      </c>
      <c r="Q6" s="42">
        <v>88.1</v>
      </c>
    </row>
    <row r="7" spans="1:17" x14ac:dyDescent="0.3">
      <c r="A7" s="9">
        <f t="shared" si="2"/>
        <v>5</v>
      </c>
      <c r="B7" s="21" t="s">
        <v>239</v>
      </c>
      <c r="C7" s="24" t="s">
        <v>31</v>
      </c>
      <c r="D7" s="20">
        <f t="shared" si="0"/>
        <v>90.236363636363635</v>
      </c>
      <c r="E7" s="20">
        <f t="shared" si="1"/>
        <v>85.9</v>
      </c>
      <c r="F7" s="41">
        <v>85.9</v>
      </c>
      <c r="G7" s="34">
        <v>200</v>
      </c>
      <c r="H7" s="34">
        <v>90.4</v>
      </c>
      <c r="I7" s="34">
        <v>91.7</v>
      </c>
      <c r="J7" s="34">
        <v>91.5</v>
      </c>
      <c r="K7" s="34">
        <v>88.9</v>
      </c>
      <c r="L7" s="34">
        <v>88.9</v>
      </c>
      <c r="M7" s="34">
        <v>89.5</v>
      </c>
      <c r="N7" s="34">
        <v>93.8</v>
      </c>
      <c r="O7" s="34">
        <v>90.8</v>
      </c>
      <c r="P7" s="34">
        <v>88</v>
      </c>
      <c r="Q7" s="42">
        <v>93.2</v>
      </c>
    </row>
    <row r="8" spans="1:17" x14ac:dyDescent="0.3">
      <c r="A8" s="9">
        <f t="shared" si="2"/>
        <v>6</v>
      </c>
      <c r="B8" s="21" t="s">
        <v>411</v>
      </c>
      <c r="C8" s="24" t="s">
        <v>7</v>
      </c>
      <c r="D8" s="20">
        <f t="shared" si="0"/>
        <v>92.881818181818176</v>
      </c>
      <c r="E8" s="20">
        <f t="shared" si="1"/>
        <v>87.6</v>
      </c>
      <c r="F8" s="41">
        <v>91.3</v>
      </c>
      <c r="G8" s="34">
        <v>93.1</v>
      </c>
      <c r="H8" s="34">
        <v>96.2</v>
      </c>
      <c r="I8" s="34">
        <v>92.9</v>
      </c>
      <c r="J8" s="34">
        <v>93.9</v>
      </c>
      <c r="K8" s="34">
        <v>101.9</v>
      </c>
      <c r="L8" s="34">
        <v>89.8</v>
      </c>
      <c r="M8" s="34">
        <v>94.7</v>
      </c>
      <c r="N8" s="34">
        <v>95.2</v>
      </c>
      <c r="O8" s="34">
        <v>91.7</v>
      </c>
      <c r="P8" s="34">
        <v>87.6</v>
      </c>
      <c r="Q8" s="42">
        <v>95.3</v>
      </c>
    </row>
    <row r="9" spans="1:17" x14ac:dyDescent="0.3">
      <c r="A9" s="9">
        <f t="shared" si="2"/>
        <v>7</v>
      </c>
      <c r="B9" s="21" t="s">
        <v>252</v>
      </c>
      <c r="C9" s="24" t="s">
        <v>30</v>
      </c>
      <c r="D9" s="20">
        <f t="shared" si="0"/>
        <v>98.509090909090915</v>
      </c>
      <c r="E9" s="20">
        <f t="shared" si="1"/>
        <v>83.1</v>
      </c>
      <c r="F9" s="41">
        <v>200</v>
      </c>
      <c r="G9" s="34">
        <v>88.6</v>
      </c>
      <c r="H9" s="34">
        <v>91.8</v>
      </c>
      <c r="I9" s="34">
        <v>91.9</v>
      </c>
      <c r="J9" s="34">
        <v>92.6</v>
      </c>
      <c r="K9" s="34">
        <v>87.5</v>
      </c>
      <c r="L9" s="34">
        <v>200</v>
      </c>
      <c r="M9" s="34">
        <v>86.4</v>
      </c>
      <c r="N9" s="34">
        <v>83.1</v>
      </c>
      <c r="O9" s="34">
        <v>86.9</v>
      </c>
      <c r="P9" s="34">
        <v>87</v>
      </c>
      <c r="Q9" s="42">
        <v>87.8</v>
      </c>
    </row>
    <row r="10" spans="1:17" x14ac:dyDescent="0.3">
      <c r="A10" s="9">
        <f t="shared" si="2"/>
        <v>8</v>
      </c>
      <c r="B10" s="21" t="s">
        <v>61</v>
      </c>
      <c r="C10" s="24" t="s">
        <v>31</v>
      </c>
      <c r="D10" s="20">
        <f t="shared" si="0"/>
        <v>99.545454545454547</v>
      </c>
      <c r="E10" s="20">
        <f t="shared" si="1"/>
        <v>92.6</v>
      </c>
      <c r="F10" s="41">
        <v>107.1</v>
      </c>
      <c r="G10" s="34">
        <v>97.9</v>
      </c>
      <c r="H10" s="34">
        <v>92.6</v>
      </c>
      <c r="I10" s="34">
        <v>123.6</v>
      </c>
      <c r="J10" s="34">
        <v>200</v>
      </c>
      <c r="K10" s="34">
        <v>97.8</v>
      </c>
      <c r="L10" s="34">
        <v>98.8</v>
      </c>
      <c r="M10" s="34">
        <v>94.2</v>
      </c>
      <c r="N10" s="34">
        <v>94.5</v>
      </c>
      <c r="O10" s="34">
        <v>96</v>
      </c>
      <c r="P10" s="34">
        <v>95.5</v>
      </c>
      <c r="Q10" s="42">
        <v>97</v>
      </c>
    </row>
    <row r="11" spans="1:17" x14ac:dyDescent="0.3">
      <c r="A11" s="9">
        <f t="shared" si="2"/>
        <v>9</v>
      </c>
      <c r="B11" s="21" t="s">
        <v>305</v>
      </c>
      <c r="C11" s="24" t="s">
        <v>145</v>
      </c>
      <c r="D11" s="20">
        <f t="shared" si="0"/>
        <v>100.40909090909091</v>
      </c>
      <c r="E11" s="20">
        <f t="shared" si="1"/>
        <v>91.4</v>
      </c>
      <c r="F11" s="41">
        <v>95</v>
      </c>
      <c r="G11" s="34">
        <v>97</v>
      </c>
      <c r="H11" s="34">
        <v>92.3</v>
      </c>
      <c r="I11" s="34">
        <v>144.6</v>
      </c>
      <c r="J11" s="34">
        <v>91.4</v>
      </c>
      <c r="K11" s="34">
        <v>93.4</v>
      </c>
      <c r="L11" s="34">
        <v>96.6</v>
      </c>
      <c r="M11" s="34">
        <v>93</v>
      </c>
      <c r="N11" s="34">
        <v>100.9</v>
      </c>
      <c r="O11" s="34">
        <v>95</v>
      </c>
      <c r="P11" s="34">
        <v>105.3</v>
      </c>
      <c r="Q11" s="42">
        <v>200</v>
      </c>
    </row>
    <row r="12" spans="1:17" x14ac:dyDescent="0.3">
      <c r="A12" s="9">
        <f t="shared" si="2"/>
        <v>10</v>
      </c>
      <c r="B12" s="21" t="s">
        <v>404</v>
      </c>
      <c r="C12" s="24" t="s">
        <v>145</v>
      </c>
      <c r="D12" s="20">
        <f t="shared" si="0"/>
        <v>100.74545454545455</v>
      </c>
      <c r="E12" s="20">
        <f t="shared" si="1"/>
        <v>94.5</v>
      </c>
      <c r="F12" s="41">
        <v>98</v>
      </c>
      <c r="G12" s="34">
        <v>94.6</v>
      </c>
      <c r="H12" s="34">
        <v>200</v>
      </c>
      <c r="I12" s="34">
        <v>94.5</v>
      </c>
      <c r="J12" s="34">
        <v>101.4</v>
      </c>
      <c r="K12" s="34">
        <v>97.8</v>
      </c>
      <c r="L12" s="34">
        <v>98.1</v>
      </c>
      <c r="M12" s="34">
        <v>109.8</v>
      </c>
      <c r="N12" s="34">
        <v>103</v>
      </c>
      <c r="O12" s="34">
        <v>109.7</v>
      </c>
      <c r="P12" s="34">
        <v>102.4</v>
      </c>
      <c r="Q12" s="42">
        <v>98.9</v>
      </c>
    </row>
    <row r="13" spans="1:17" x14ac:dyDescent="0.3">
      <c r="A13" s="9">
        <f t="shared" si="2"/>
        <v>11</v>
      </c>
      <c r="B13" s="21" t="s">
        <v>329</v>
      </c>
      <c r="C13" s="24" t="s">
        <v>33</v>
      </c>
      <c r="D13" s="20">
        <f t="shared" si="0"/>
        <v>110.55454545454546</v>
      </c>
      <c r="E13" s="20">
        <f t="shared" si="1"/>
        <v>85.4</v>
      </c>
      <c r="F13" s="41">
        <v>200</v>
      </c>
      <c r="G13" s="34">
        <v>186.7</v>
      </c>
      <c r="H13" s="34">
        <v>91.3</v>
      </c>
      <c r="I13" s="34">
        <v>200</v>
      </c>
      <c r="J13" s="34">
        <v>99</v>
      </c>
      <c r="K13" s="34">
        <v>88.6</v>
      </c>
      <c r="L13" s="34">
        <v>95.9</v>
      </c>
      <c r="M13" s="34">
        <v>106.3</v>
      </c>
      <c r="N13" s="34">
        <v>87.2</v>
      </c>
      <c r="O13" s="34">
        <v>89.4</v>
      </c>
      <c r="P13" s="34">
        <v>85.4</v>
      </c>
      <c r="Q13" s="42">
        <v>86.3</v>
      </c>
    </row>
    <row r="14" spans="1:17" x14ac:dyDescent="0.3">
      <c r="A14" s="9">
        <f t="shared" si="2"/>
        <v>12</v>
      </c>
      <c r="B14" s="21" t="s">
        <v>250</v>
      </c>
      <c r="C14" s="24" t="s">
        <v>32</v>
      </c>
      <c r="D14" s="20">
        <f t="shared" si="0"/>
        <v>101.72727272727273</v>
      </c>
      <c r="E14" s="20">
        <f t="shared" si="1"/>
        <v>89</v>
      </c>
      <c r="F14" s="41">
        <v>90.8</v>
      </c>
      <c r="G14" s="34">
        <v>96.8</v>
      </c>
      <c r="H14" s="34">
        <v>89.5</v>
      </c>
      <c r="I14" s="34">
        <v>100.9</v>
      </c>
      <c r="J14" s="34">
        <v>200</v>
      </c>
      <c r="K14" s="34">
        <v>89</v>
      </c>
      <c r="L14" s="34">
        <v>89</v>
      </c>
      <c r="M14" s="34">
        <v>89.1</v>
      </c>
      <c r="N14" s="34">
        <v>90.9</v>
      </c>
      <c r="O14" s="34">
        <v>89.4</v>
      </c>
      <c r="P14" s="34">
        <v>200</v>
      </c>
      <c r="Q14" s="42">
        <v>93.6</v>
      </c>
    </row>
    <row r="15" spans="1:17" x14ac:dyDescent="0.3">
      <c r="A15" s="9">
        <f t="shared" si="2"/>
        <v>13</v>
      </c>
      <c r="B15" s="21" t="s">
        <v>302</v>
      </c>
      <c r="C15" s="24" t="s">
        <v>7</v>
      </c>
      <c r="D15" s="20">
        <f t="shared" si="0"/>
        <v>102.09090909090909</v>
      </c>
      <c r="E15" s="20">
        <f t="shared" si="1"/>
        <v>86.9</v>
      </c>
      <c r="F15" s="41">
        <v>93.7</v>
      </c>
      <c r="G15" s="34">
        <v>92.4</v>
      </c>
      <c r="H15" s="34">
        <v>86.9</v>
      </c>
      <c r="I15" s="34">
        <v>95.5</v>
      </c>
      <c r="J15" s="34">
        <v>89.9</v>
      </c>
      <c r="K15" s="34">
        <v>91</v>
      </c>
      <c r="L15" s="34">
        <v>91</v>
      </c>
      <c r="M15" s="34">
        <v>93.2</v>
      </c>
      <c r="N15" s="34">
        <v>200</v>
      </c>
      <c r="O15" s="34">
        <v>200</v>
      </c>
      <c r="P15" s="34">
        <v>94.2</v>
      </c>
      <c r="Q15" s="42">
        <v>95.2</v>
      </c>
    </row>
    <row r="16" spans="1:17" x14ac:dyDescent="0.3">
      <c r="A16" s="9">
        <f t="shared" si="2"/>
        <v>14</v>
      </c>
      <c r="B16" s="21" t="s">
        <v>405</v>
      </c>
      <c r="C16" s="24" t="s">
        <v>145</v>
      </c>
      <c r="D16" s="20">
        <f t="shared" si="0"/>
        <v>102.2818181818182</v>
      </c>
      <c r="E16" s="20">
        <f t="shared" si="1"/>
        <v>93.5</v>
      </c>
      <c r="F16" s="41">
        <v>101.4</v>
      </c>
      <c r="G16" s="34">
        <v>99.2</v>
      </c>
      <c r="H16" s="34">
        <v>96.2</v>
      </c>
      <c r="I16" s="34">
        <v>118.5</v>
      </c>
      <c r="J16" s="34">
        <v>105.8</v>
      </c>
      <c r="K16" s="34">
        <v>98.9</v>
      </c>
      <c r="L16" s="34">
        <v>102.2</v>
      </c>
      <c r="M16" s="34">
        <v>101.8</v>
      </c>
      <c r="N16" s="34">
        <v>200</v>
      </c>
      <c r="O16" s="34">
        <v>109.2</v>
      </c>
      <c r="P16" s="34">
        <v>98.4</v>
      </c>
      <c r="Q16" s="42">
        <v>93.5</v>
      </c>
    </row>
    <row r="17" spans="1:17" x14ac:dyDescent="0.3">
      <c r="A17" s="9">
        <f t="shared" si="2"/>
        <v>15</v>
      </c>
      <c r="B17" s="21" t="s">
        <v>168</v>
      </c>
      <c r="C17" s="24" t="s">
        <v>33</v>
      </c>
      <c r="D17" s="20">
        <f t="shared" si="0"/>
        <v>103.59090909090911</v>
      </c>
      <c r="E17" s="20">
        <f t="shared" si="1"/>
        <v>96.9</v>
      </c>
      <c r="F17" s="41">
        <v>108</v>
      </c>
      <c r="G17" s="34">
        <v>97.2</v>
      </c>
      <c r="H17" s="34">
        <v>97.1</v>
      </c>
      <c r="I17" s="34">
        <v>109.9</v>
      </c>
      <c r="J17" s="34">
        <v>102.5</v>
      </c>
      <c r="K17" s="34">
        <v>102.4</v>
      </c>
      <c r="L17" s="34">
        <v>105.2</v>
      </c>
      <c r="M17" s="34">
        <v>105.2</v>
      </c>
      <c r="N17" s="34">
        <v>101.7</v>
      </c>
      <c r="O17" s="34">
        <v>113.4</v>
      </c>
      <c r="P17" s="34">
        <v>115.6</v>
      </c>
      <c r="Q17" s="42">
        <v>96.9</v>
      </c>
    </row>
    <row r="18" spans="1:17" x14ac:dyDescent="0.3">
      <c r="A18" s="9">
        <f t="shared" si="2"/>
        <v>16</v>
      </c>
      <c r="B18" s="21" t="s">
        <v>339</v>
      </c>
      <c r="C18" s="24" t="s">
        <v>38</v>
      </c>
      <c r="D18" s="20">
        <f t="shared" si="0"/>
        <v>111.96363636363635</v>
      </c>
      <c r="E18" s="20">
        <f t="shared" si="1"/>
        <v>87</v>
      </c>
      <c r="F18" s="93">
        <v>200</v>
      </c>
      <c r="G18" s="22">
        <v>93.3</v>
      </c>
      <c r="H18" s="22">
        <v>88.6</v>
      </c>
      <c r="I18" s="22">
        <v>94.7</v>
      </c>
      <c r="J18" s="22">
        <v>91.5</v>
      </c>
      <c r="K18" s="22">
        <v>99.1</v>
      </c>
      <c r="L18" s="23">
        <v>89.4</v>
      </c>
      <c r="M18" s="22">
        <v>87</v>
      </c>
      <c r="N18" s="22">
        <v>89.9</v>
      </c>
      <c r="O18" s="22">
        <v>98.1</v>
      </c>
      <c r="P18" s="92">
        <v>200</v>
      </c>
      <c r="Q18" s="24">
        <v>200</v>
      </c>
    </row>
    <row r="19" spans="1:17" x14ac:dyDescent="0.3">
      <c r="A19" s="9">
        <f t="shared" si="2"/>
        <v>17</v>
      </c>
      <c r="B19" s="21" t="s">
        <v>355</v>
      </c>
      <c r="C19" s="24" t="s">
        <v>33</v>
      </c>
      <c r="D19" s="20">
        <f t="shared" si="0"/>
        <v>127.2909090909091</v>
      </c>
      <c r="E19" s="20">
        <f t="shared" si="1"/>
        <v>94.5</v>
      </c>
      <c r="F19" s="21">
        <v>118.7</v>
      </c>
      <c r="G19" s="92">
        <v>200</v>
      </c>
      <c r="H19" s="92">
        <v>200</v>
      </c>
      <c r="I19" s="22">
        <v>200</v>
      </c>
      <c r="J19" s="22">
        <v>96.3</v>
      </c>
      <c r="K19" s="22">
        <v>97.2</v>
      </c>
      <c r="L19" s="23">
        <v>97.2</v>
      </c>
      <c r="M19" s="22">
        <v>200</v>
      </c>
      <c r="N19" s="22">
        <v>94.5</v>
      </c>
      <c r="O19" s="22">
        <v>104.8</v>
      </c>
      <c r="P19" s="22">
        <v>94.8</v>
      </c>
      <c r="Q19" s="24">
        <v>96.7</v>
      </c>
    </row>
    <row r="20" spans="1:17" x14ac:dyDescent="0.3">
      <c r="A20" s="9">
        <f t="shared" si="2"/>
        <v>18</v>
      </c>
      <c r="B20" s="21" t="s">
        <v>357</v>
      </c>
      <c r="C20" s="24" t="s">
        <v>31</v>
      </c>
      <c r="D20" s="20">
        <f t="shared" si="0"/>
        <v>132.88181818181818</v>
      </c>
      <c r="E20" s="20">
        <f t="shared" si="1"/>
        <v>87</v>
      </c>
      <c r="F20" s="21">
        <v>100.7</v>
      </c>
      <c r="G20" s="92">
        <v>200</v>
      </c>
      <c r="H20" s="22">
        <v>89.3</v>
      </c>
      <c r="I20" s="22">
        <v>95.9</v>
      </c>
      <c r="J20" s="92">
        <v>200</v>
      </c>
      <c r="K20" s="22">
        <v>89.4</v>
      </c>
      <c r="L20" s="23">
        <v>106.4</v>
      </c>
      <c r="M20" s="22">
        <v>93</v>
      </c>
      <c r="N20" s="22">
        <v>87</v>
      </c>
      <c r="O20" s="22">
        <v>200</v>
      </c>
      <c r="P20" s="22">
        <v>200</v>
      </c>
      <c r="Q20" s="24">
        <v>200</v>
      </c>
    </row>
    <row r="21" spans="1:17" x14ac:dyDescent="0.3">
      <c r="A21" s="9">
        <f t="shared" si="2"/>
        <v>19</v>
      </c>
      <c r="B21" s="21" t="s">
        <v>356</v>
      </c>
      <c r="C21" s="24" t="s">
        <v>38</v>
      </c>
      <c r="D21" s="20">
        <f t="shared" si="0"/>
        <v>135.87272727272727</v>
      </c>
      <c r="E21" s="20">
        <f t="shared" si="1"/>
        <v>87.7</v>
      </c>
      <c r="F21" s="21">
        <v>124.5</v>
      </c>
      <c r="G21" s="22">
        <v>92.7</v>
      </c>
      <c r="H21" s="22">
        <v>90.4</v>
      </c>
      <c r="I21" s="22">
        <v>98.3</v>
      </c>
      <c r="J21" s="22">
        <v>99</v>
      </c>
      <c r="K21" s="92">
        <v>200</v>
      </c>
      <c r="L21" s="23">
        <v>87.7</v>
      </c>
      <c r="M21" s="92">
        <v>200</v>
      </c>
      <c r="N21" s="22">
        <v>200</v>
      </c>
      <c r="O21" s="22">
        <v>200</v>
      </c>
      <c r="P21" s="22">
        <v>200</v>
      </c>
      <c r="Q21" s="24">
        <v>102</v>
      </c>
    </row>
    <row r="22" spans="1:17" ht="15" thickBot="1" x14ac:dyDescent="0.35">
      <c r="A22" s="16">
        <f t="shared" si="2"/>
        <v>20</v>
      </c>
      <c r="B22" s="14" t="s">
        <v>343</v>
      </c>
      <c r="C22" s="15" t="s">
        <v>9</v>
      </c>
      <c r="D22" s="17">
        <f t="shared" si="0"/>
        <v>140.23636363636362</v>
      </c>
      <c r="E22" s="28">
        <f t="shared" si="1"/>
        <v>96.2</v>
      </c>
      <c r="F22" s="90">
        <v>200</v>
      </c>
      <c r="G22" s="18">
        <v>128.6</v>
      </c>
      <c r="H22" s="18">
        <v>102</v>
      </c>
      <c r="I22" s="18">
        <v>200</v>
      </c>
      <c r="J22" s="18">
        <v>98.3</v>
      </c>
      <c r="K22" s="18">
        <v>96.2</v>
      </c>
      <c r="L22" s="96">
        <v>200</v>
      </c>
      <c r="M22" s="18">
        <v>96.5</v>
      </c>
      <c r="N22" s="18">
        <v>200</v>
      </c>
      <c r="O22" s="18">
        <v>200</v>
      </c>
      <c r="P22" s="18">
        <v>119.1</v>
      </c>
      <c r="Q22" s="15">
        <v>101.9</v>
      </c>
    </row>
  </sheetData>
  <mergeCells count="1">
    <mergeCell ref="A1:Q1"/>
  </mergeCells>
  <conditionalFormatting sqref="E3:E21">
    <cfRule type="top10" dxfId="6" priority="3" bottom="1" rank="1"/>
  </conditionalFormatting>
  <conditionalFormatting sqref="F3:Q17">
    <cfRule type="cellIs" dxfId="5" priority="1" operator="equal">
      <formula>LARGE($F3:$R3,2)</formula>
    </cfRule>
    <cfRule type="cellIs" dxfId="4" priority="2" operator="equal">
      <formula>LARGE($F3:$R3,1)</formula>
    </cfRule>
  </conditionalFormatting>
  <pageMargins left="0.7" right="0.7" top="0.75" bottom="0.75" header="0.3" footer="0.3"/>
  <pageSetup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2698-3AA7-418A-9642-6F7C38EEC0F0}">
  <sheetPr>
    <pageSetUpPr fitToPage="1"/>
  </sheetPr>
  <dimension ref="A1:S20"/>
  <sheetViews>
    <sheetView zoomScale="175" zoomScaleNormal="175" workbookViewId="0">
      <selection activeCell="A2" sqref="A1:S1048576"/>
    </sheetView>
  </sheetViews>
  <sheetFormatPr defaultRowHeight="14.4" x14ac:dyDescent="0.3"/>
  <cols>
    <col min="1" max="1" width="5" bestFit="1" customWidth="1"/>
    <col min="2" max="2" width="16.5546875" bestFit="1" customWidth="1"/>
    <col min="3" max="3" width="7.88671875" bestFit="1" customWidth="1"/>
    <col min="4" max="4" width="8.33203125" bestFit="1" customWidth="1"/>
    <col min="5" max="5" width="7.44140625" bestFit="1" customWidth="1"/>
    <col min="6" max="14" width="8.21875" bestFit="1" customWidth="1"/>
    <col min="15" max="19" width="9.21875" bestFit="1" customWidth="1"/>
  </cols>
  <sheetData>
    <row r="1" spans="1:19" ht="24" thickBot="1" x14ac:dyDescent="0.35">
      <c r="A1" s="151" t="s">
        <v>392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40</v>
      </c>
      <c r="C3" s="13" t="s">
        <v>12</v>
      </c>
      <c r="D3" s="20">
        <v>85.02</v>
      </c>
      <c r="E3" s="20">
        <f>MIN(F3:S3)</f>
        <v>79.349999999999994</v>
      </c>
      <c r="F3" s="12">
        <v>85.46</v>
      </c>
      <c r="G3" s="10">
        <v>82.92</v>
      </c>
      <c r="H3" s="10">
        <v>80.72</v>
      </c>
      <c r="I3" s="10">
        <v>79.349999999999994</v>
      </c>
      <c r="J3" s="10">
        <v>87.96</v>
      </c>
      <c r="K3" s="10">
        <v>79.989999999999995</v>
      </c>
      <c r="L3" s="10">
        <v>200</v>
      </c>
      <c r="M3" s="10">
        <v>86.73</v>
      </c>
      <c r="N3" s="10">
        <v>83.28</v>
      </c>
      <c r="O3" s="10">
        <v>86.75</v>
      </c>
      <c r="P3" s="10">
        <v>86.34</v>
      </c>
      <c r="Q3" s="10">
        <v>89.64</v>
      </c>
      <c r="R3" s="10">
        <v>89.9</v>
      </c>
      <c r="S3" s="13">
        <v>86.22</v>
      </c>
    </row>
    <row r="4" spans="1:19" x14ac:dyDescent="0.3">
      <c r="A4" s="54">
        <v>2</v>
      </c>
      <c r="B4" s="21" t="s">
        <v>49</v>
      </c>
      <c r="C4" s="24" t="s">
        <v>7</v>
      </c>
      <c r="D4" s="20">
        <v>85.91</v>
      </c>
      <c r="E4" s="20">
        <f t="shared" ref="E4:E20" si="0">MIN(F4:S4)</f>
        <v>82.09</v>
      </c>
      <c r="F4" s="41">
        <v>87.3</v>
      </c>
      <c r="G4" s="34">
        <v>93.88</v>
      </c>
      <c r="H4" s="34">
        <v>82.84</v>
      </c>
      <c r="I4" s="34">
        <v>82.09</v>
      </c>
      <c r="J4" s="34">
        <v>85.81</v>
      </c>
      <c r="K4" s="34">
        <v>82.35</v>
      </c>
      <c r="L4" s="34">
        <v>82.97</v>
      </c>
      <c r="M4" s="34">
        <v>87.02</v>
      </c>
      <c r="N4" s="34">
        <v>86.07</v>
      </c>
      <c r="O4" s="34">
        <v>89.69</v>
      </c>
      <c r="P4" s="34">
        <v>88.33</v>
      </c>
      <c r="Q4" s="34">
        <v>88.22</v>
      </c>
      <c r="R4" s="34">
        <v>86.56</v>
      </c>
      <c r="S4" s="42">
        <v>87.58</v>
      </c>
    </row>
    <row r="5" spans="1:19" x14ac:dyDescent="0.3">
      <c r="A5" s="59">
        <f>A4+1</f>
        <v>3</v>
      </c>
      <c r="B5" s="21" t="s">
        <v>406</v>
      </c>
      <c r="C5" s="24" t="s">
        <v>7</v>
      </c>
      <c r="D5" s="20">
        <v>87.104615384615371</v>
      </c>
      <c r="E5" s="20">
        <f t="shared" si="0"/>
        <v>79.86</v>
      </c>
      <c r="F5" s="41">
        <v>94</v>
      </c>
      <c r="G5" s="34">
        <v>86.26</v>
      </c>
      <c r="H5" s="34">
        <v>87.49</v>
      </c>
      <c r="I5" s="34">
        <v>89.25</v>
      </c>
      <c r="J5" s="34">
        <v>84.72</v>
      </c>
      <c r="K5" s="34">
        <v>79.86</v>
      </c>
      <c r="L5" s="34">
        <v>84.92</v>
      </c>
      <c r="M5" s="34">
        <v>88.94</v>
      </c>
      <c r="N5" s="34">
        <v>86.72</v>
      </c>
      <c r="O5" s="34">
        <v>87.25</v>
      </c>
      <c r="P5" s="34">
        <v>88.89</v>
      </c>
      <c r="Q5" s="34">
        <v>89.46</v>
      </c>
      <c r="R5" s="34">
        <v>90.04</v>
      </c>
      <c r="S5" s="42">
        <v>88.56</v>
      </c>
    </row>
    <row r="6" spans="1:19" x14ac:dyDescent="0.3">
      <c r="A6" s="40">
        <f t="shared" ref="A6:A20" si="1">A5+1</f>
        <v>4</v>
      </c>
      <c r="B6" s="21" t="s">
        <v>329</v>
      </c>
      <c r="C6" s="24" t="s">
        <v>33</v>
      </c>
      <c r="D6" s="20">
        <v>88.216923076923067</v>
      </c>
      <c r="E6" s="20">
        <f t="shared" si="0"/>
        <v>85.17</v>
      </c>
      <c r="F6" s="41">
        <v>92.38</v>
      </c>
      <c r="G6" s="34">
        <v>86.79</v>
      </c>
      <c r="H6" s="34">
        <v>89.72</v>
      </c>
      <c r="I6" s="34">
        <v>86.8</v>
      </c>
      <c r="J6" s="34">
        <v>89.82</v>
      </c>
      <c r="K6" s="34">
        <v>87.07</v>
      </c>
      <c r="L6" s="34">
        <v>85.81</v>
      </c>
      <c r="M6" s="34">
        <v>88.19</v>
      </c>
      <c r="N6" s="34">
        <v>85.17</v>
      </c>
      <c r="O6" s="34">
        <v>87.43</v>
      </c>
      <c r="P6" s="34">
        <v>87.53</v>
      </c>
      <c r="Q6" s="34">
        <v>87.08</v>
      </c>
      <c r="R6" s="34">
        <v>93.03</v>
      </c>
      <c r="S6" s="42">
        <v>96.81</v>
      </c>
    </row>
    <row r="7" spans="1:19" x14ac:dyDescent="0.3">
      <c r="A7" s="9">
        <f t="shared" si="1"/>
        <v>5</v>
      </c>
      <c r="B7" s="21" t="s">
        <v>338</v>
      </c>
      <c r="C7" s="24" t="s">
        <v>6</v>
      </c>
      <c r="D7" s="20">
        <v>91.333846153846153</v>
      </c>
      <c r="E7" s="20">
        <f t="shared" si="0"/>
        <v>86.38</v>
      </c>
      <c r="F7" s="41">
        <v>97.78</v>
      </c>
      <c r="G7" s="34">
        <v>93.6</v>
      </c>
      <c r="H7" s="34">
        <v>93.48</v>
      </c>
      <c r="I7" s="34">
        <v>86.38</v>
      </c>
      <c r="J7" s="34">
        <v>87.59</v>
      </c>
      <c r="K7" s="34">
        <v>88.99</v>
      </c>
      <c r="L7" s="34">
        <v>200</v>
      </c>
      <c r="M7" s="34">
        <v>101.63</v>
      </c>
      <c r="N7" s="34">
        <v>87.11</v>
      </c>
      <c r="O7" s="34">
        <v>91.46</v>
      </c>
      <c r="P7" s="34">
        <v>89.26</v>
      </c>
      <c r="Q7" s="34">
        <v>90.15</v>
      </c>
      <c r="R7" s="34">
        <v>89.82</v>
      </c>
      <c r="S7" s="42">
        <v>90.09</v>
      </c>
    </row>
    <row r="8" spans="1:19" x14ac:dyDescent="0.3">
      <c r="A8" s="9">
        <f t="shared" si="1"/>
        <v>6</v>
      </c>
      <c r="B8" s="21" t="s">
        <v>54</v>
      </c>
      <c r="C8" s="24" t="s">
        <v>30</v>
      </c>
      <c r="D8" s="20">
        <v>94.306923076923084</v>
      </c>
      <c r="E8" s="20">
        <f t="shared" si="0"/>
        <v>85.17</v>
      </c>
      <c r="F8" s="41">
        <v>97.58</v>
      </c>
      <c r="G8" s="34">
        <v>93.09</v>
      </c>
      <c r="H8" s="34">
        <v>93.05</v>
      </c>
      <c r="I8" s="34">
        <v>89.83</v>
      </c>
      <c r="J8" s="34">
        <v>89.83</v>
      </c>
      <c r="K8" s="34">
        <v>85.17</v>
      </c>
      <c r="L8" s="34">
        <v>94.7</v>
      </c>
      <c r="M8" s="34">
        <v>200</v>
      </c>
      <c r="N8" s="34">
        <v>94.57</v>
      </c>
      <c r="O8" s="34">
        <v>99.27</v>
      </c>
      <c r="P8" s="34">
        <v>98.78</v>
      </c>
      <c r="Q8" s="34">
        <v>102.34</v>
      </c>
      <c r="R8" s="34">
        <v>89.02</v>
      </c>
      <c r="S8" s="42">
        <v>98.76</v>
      </c>
    </row>
    <row r="9" spans="1:19" x14ac:dyDescent="0.3">
      <c r="A9" s="9">
        <f t="shared" si="1"/>
        <v>7</v>
      </c>
      <c r="B9" s="21" t="s">
        <v>252</v>
      </c>
      <c r="C9" s="24" t="s">
        <v>30</v>
      </c>
      <c r="D9" s="20">
        <v>95.485384615384618</v>
      </c>
      <c r="E9" s="20">
        <f t="shared" si="0"/>
        <v>91.95</v>
      </c>
      <c r="F9" s="41">
        <v>96.26</v>
      </c>
      <c r="G9" s="34">
        <v>97.15</v>
      </c>
      <c r="H9" s="34">
        <v>92.65</v>
      </c>
      <c r="I9" s="34">
        <v>95.85</v>
      </c>
      <c r="J9" s="34">
        <v>92.49</v>
      </c>
      <c r="K9" s="34">
        <v>96.02</v>
      </c>
      <c r="L9" s="34">
        <v>94.89</v>
      </c>
      <c r="M9" s="34">
        <v>93.49</v>
      </c>
      <c r="N9" s="34">
        <v>200</v>
      </c>
      <c r="O9" s="34">
        <v>102.29</v>
      </c>
      <c r="P9" s="34">
        <v>94.54</v>
      </c>
      <c r="Q9" s="34">
        <v>97.19</v>
      </c>
      <c r="R9" s="34">
        <v>91.95</v>
      </c>
      <c r="S9" s="42">
        <v>96.54</v>
      </c>
    </row>
    <row r="10" spans="1:19" x14ac:dyDescent="0.3">
      <c r="A10" s="9">
        <f t="shared" si="1"/>
        <v>8</v>
      </c>
      <c r="B10" s="21" t="s">
        <v>217</v>
      </c>
      <c r="C10" s="24" t="s">
        <v>9</v>
      </c>
      <c r="D10" s="20">
        <v>98.414615384615388</v>
      </c>
      <c r="E10" s="20">
        <f t="shared" si="0"/>
        <v>93.01</v>
      </c>
      <c r="F10" s="41">
        <v>106.64</v>
      </c>
      <c r="G10" s="34">
        <v>97.89</v>
      </c>
      <c r="H10" s="34">
        <v>103.3</v>
      </c>
      <c r="I10" s="34">
        <v>101.86</v>
      </c>
      <c r="J10" s="34">
        <v>93.53</v>
      </c>
      <c r="K10" s="34">
        <v>93.1</v>
      </c>
      <c r="L10" s="34">
        <v>94.41</v>
      </c>
      <c r="M10" s="34">
        <v>97.64</v>
      </c>
      <c r="N10" s="34">
        <v>100.46</v>
      </c>
      <c r="O10" s="34">
        <v>95.56</v>
      </c>
      <c r="P10" s="34">
        <v>93.01</v>
      </c>
      <c r="Q10" s="34">
        <v>107.98</v>
      </c>
      <c r="R10" s="34">
        <v>97.95</v>
      </c>
      <c r="S10" s="42">
        <v>104.04</v>
      </c>
    </row>
    <row r="11" spans="1:19" x14ac:dyDescent="0.3">
      <c r="A11" s="9">
        <f t="shared" si="1"/>
        <v>9</v>
      </c>
      <c r="B11" s="21" t="s">
        <v>293</v>
      </c>
      <c r="C11" s="24" t="s">
        <v>7</v>
      </c>
      <c r="D11" s="20">
        <v>99.023076923076914</v>
      </c>
      <c r="E11" s="20">
        <f t="shared" si="0"/>
        <v>85.92</v>
      </c>
      <c r="F11" s="41">
        <v>91.06</v>
      </c>
      <c r="G11" s="34">
        <v>89.65</v>
      </c>
      <c r="H11" s="34">
        <v>87.47</v>
      </c>
      <c r="I11" s="34">
        <v>93.68</v>
      </c>
      <c r="J11" s="34">
        <v>90.18</v>
      </c>
      <c r="K11" s="34">
        <v>88.84</v>
      </c>
      <c r="L11" s="34">
        <v>91.57</v>
      </c>
      <c r="M11" s="34">
        <v>85.92</v>
      </c>
      <c r="N11" s="34">
        <v>93.91</v>
      </c>
      <c r="O11" s="34">
        <v>200</v>
      </c>
      <c r="P11" s="34">
        <v>93.59</v>
      </c>
      <c r="Q11" s="34">
        <v>92.16</v>
      </c>
      <c r="R11" s="34">
        <v>200</v>
      </c>
      <c r="S11" s="42">
        <v>89.27</v>
      </c>
    </row>
    <row r="12" spans="1:19" x14ac:dyDescent="0.3">
      <c r="A12" s="9">
        <f t="shared" si="1"/>
        <v>10</v>
      </c>
      <c r="B12" s="21" t="s">
        <v>250</v>
      </c>
      <c r="C12" s="24" t="s">
        <v>32</v>
      </c>
      <c r="D12" s="20">
        <v>99.129230769230773</v>
      </c>
      <c r="E12" s="20">
        <f t="shared" si="0"/>
        <v>85.89</v>
      </c>
      <c r="F12" s="41">
        <v>85.89</v>
      </c>
      <c r="G12" s="34">
        <v>87.79</v>
      </c>
      <c r="H12" s="34">
        <v>87.06</v>
      </c>
      <c r="I12" s="34">
        <v>91.58</v>
      </c>
      <c r="J12" s="34">
        <v>91.36</v>
      </c>
      <c r="K12" s="34">
        <v>86.84</v>
      </c>
      <c r="L12" s="34">
        <v>88.65</v>
      </c>
      <c r="M12" s="34">
        <v>200</v>
      </c>
      <c r="N12" s="34">
        <v>90.65</v>
      </c>
      <c r="O12" s="34">
        <v>93.92</v>
      </c>
      <c r="P12" s="34">
        <v>98.44</v>
      </c>
      <c r="Q12" s="34">
        <v>95.63</v>
      </c>
      <c r="R12" s="34">
        <v>200</v>
      </c>
      <c r="S12" s="42">
        <v>90.87</v>
      </c>
    </row>
    <row r="13" spans="1:19" x14ac:dyDescent="0.3">
      <c r="A13" s="9">
        <f t="shared" si="1"/>
        <v>11</v>
      </c>
      <c r="B13" s="21" t="s">
        <v>339</v>
      </c>
      <c r="C13" s="24" t="s">
        <v>38</v>
      </c>
      <c r="D13" s="20">
        <v>99.276153846153846</v>
      </c>
      <c r="E13" s="20">
        <f t="shared" si="0"/>
        <v>84.06</v>
      </c>
      <c r="F13" s="41">
        <v>88.2</v>
      </c>
      <c r="G13" s="34">
        <v>200</v>
      </c>
      <c r="H13" s="34">
        <v>200</v>
      </c>
      <c r="I13" s="34">
        <v>85.75</v>
      </c>
      <c r="J13" s="34">
        <v>88.61</v>
      </c>
      <c r="K13" s="34">
        <v>102.98</v>
      </c>
      <c r="L13" s="34">
        <v>84.06</v>
      </c>
      <c r="M13" s="34">
        <v>87.24</v>
      </c>
      <c r="N13" s="34">
        <v>92.38</v>
      </c>
      <c r="O13" s="34">
        <v>89.83</v>
      </c>
      <c r="P13" s="34">
        <v>89.14</v>
      </c>
      <c r="Q13" s="34">
        <v>95.31</v>
      </c>
      <c r="R13" s="34">
        <v>93.47</v>
      </c>
      <c r="S13" s="42">
        <v>93.61</v>
      </c>
    </row>
    <row r="14" spans="1:19" x14ac:dyDescent="0.3">
      <c r="A14" s="9">
        <f t="shared" si="1"/>
        <v>12</v>
      </c>
      <c r="B14" s="21" t="s">
        <v>343</v>
      </c>
      <c r="C14" s="24" t="s">
        <v>9</v>
      </c>
      <c r="D14" s="20">
        <v>99.751538461538459</v>
      </c>
      <c r="E14" s="20">
        <f t="shared" si="0"/>
        <v>92.43</v>
      </c>
      <c r="F14" s="41">
        <v>102.44</v>
      </c>
      <c r="G14" s="34">
        <v>92.43</v>
      </c>
      <c r="H14" s="34">
        <v>92.85</v>
      </c>
      <c r="I14" s="34">
        <v>97.08</v>
      </c>
      <c r="J14" s="34">
        <v>93.79</v>
      </c>
      <c r="K14" s="34">
        <v>93.95</v>
      </c>
      <c r="L14" s="34">
        <v>103.96</v>
      </c>
      <c r="M14" s="34">
        <v>200</v>
      </c>
      <c r="N14" s="34">
        <v>111.17</v>
      </c>
      <c r="O14" s="34">
        <v>105.16</v>
      </c>
      <c r="P14" s="34">
        <v>101.26</v>
      </c>
      <c r="Q14" s="34">
        <v>101.05</v>
      </c>
      <c r="R14" s="34">
        <v>99.92</v>
      </c>
      <c r="S14" s="42">
        <v>101.71</v>
      </c>
    </row>
    <row r="15" spans="1:19" x14ac:dyDescent="0.3">
      <c r="A15" s="9">
        <f t="shared" si="1"/>
        <v>13</v>
      </c>
      <c r="B15" s="21" t="s">
        <v>342</v>
      </c>
      <c r="C15" s="24" t="s">
        <v>6</v>
      </c>
      <c r="D15" s="20">
        <v>101.97923076923077</v>
      </c>
      <c r="E15" s="20">
        <f t="shared" si="0"/>
        <v>87.7</v>
      </c>
      <c r="F15" s="41">
        <v>89.7</v>
      </c>
      <c r="G15" s="34">
        <v>90.9</v>
      </c>
      <c r="H15" s="34">
        <v>87.7</v>
      </c>
      <c r="I15" s="34">
        <v>90.8</v>
      </c>
      <c r="J15" s="34">
        <v>200</v>
      </c>
      <c r="K15" s="34">
        <v>92.33</v>
      </c>
      <c r="L15" s="34">
        <v>117.2</v>
      </c>
      <c r="M15" s="34">
        <v>88.96</v>
      </c>
      <c r="N15" s="34">
        <v>200</v>
      </c>
      <c r="O15" s="34">
        <v>98.24</v>
      </c>
      <c r="P15" s="34">
        <v>97.47</v>
      </c>
      <c r="Q15" s="34">
        <v>89.91</v>
      </c>
      <c r="R15" s="34">
        <v>89.37</v>
      </c>
      <c r="S15" s="42">
        <v>93.15</v>
      </c>
    </row>
    <row r="16" spans="1:19" x14ac:dyDescent="0.3">
      <c r="A16" s="9">
        <f t="shared" si="1"/>
        <v>14</v>
      </c>
      <c r="B16" s="21" t="s">
        <v>336</v>
      </c>
      <c r="C16" s="24" t="s">
        <v>33</v>
      </c>
      <c r="D16" s="20">
        <v>112.71923076923076</v>
      </c>
      <c r="E16" s="20">
        <f t="shared" si="0"/>
        <v>87.15</v>
      </c>
      <c r="F16" s="21">
        <v>99.77</v>
      </c>
      <c r="G16" s="22">
        <v>94.01</v>
      </c>
      <c r="H16" s="22">
        <v>87.15</v>
      </c>
      <c r="I16" s="22">
        <v>94.61</v>
      </c>
      <c r="J16" s="92">
        <v>200</v>
      </c>
      <c r="K16" s="22">
        <v>93.44</v>
      </c>
      <c r="L16" s="94">
        <v>200</v>
      </c>
      <c r="M16" s="22">
        <v>99.46</v>
      </c>
      <c r="N16" s="22">
        <v>96.05</v>
      </c>
      <c r="O16" s="22">
        <v>100.68</v>
      </c>
      <c r="P16" s="22">
        <v>200</v>
      </c>
      <c r="Q16" s="22">
        <v>97.43</v>
      </c>
      <c r="R16" s="22">
        <v>97.16</v>
      </c>
      <c r="S16" s="24">
        <v>105.59</v>
      </c>
    </row>
    <row r="17" spans="1:19" x14ac:dyDescent="0.3">
      <c r="A17" s="9">
        <f t="shared" si="1"/>
        <v>15</v>
      </c>
      <c r="B17" s="21" t="s">
        <v>337</v>
      </c>
      <c r="C17" s="24" t="s">
        <v>30</v>
      </c>
      <c r="D17" s="20">
        <v>115.60769230769232</v>
      </c>
      <c r="E17" s="20">
        <f t="shared" si="0"/>
        <v>94.53</v>
      </c>
      <c r="F17" s="21">
        <v>106.71</v>
      </c>
      <c r="G17" s="22">
        <v>97.28</v>
      </c>
      <c r="H17" s="92">
        <v>200</v>
      </c>
      <c r="I17" s="22">
        <v>97.51</v>
      </c>
      <c r="J17" s="92">
        <v>200</v>
      </c>
      <c r="K17" s="22">
        <v>94.53</v>
      </c>
      <c r="L17" s="23">
        <v>200</v>
      </c>
      <c r="M17" s="22">
        <v>100.47</v>
      </c>
      <c r="N17" s="22">
        <v>95.6</v>
      </c>
      <c r="O17" s="22">
        <v>108.91</v>
      </c>
      <c r="P17" s="22">
        <v>98.18</v>
      </c>
      <c r="Q17" s="22">
        <v>102.97</v>
      </c>
      <c r="R17" s="22">
        <v>95.02</v>
      </c>
      <c r="S17" s="24">
        <v>105.72</v>
      </c>
    </row>
    <row r="18" spans="1:19" x14ac:dyDescent="0.3">
      <c r="A18" s="9">
        <f t="shared" si="1"/>
        <v>16</v>
      </c>
      <c r="B18" s="21" t="s">
        <v>340</v>
      </c>
      <c r="C18" s="24" t="s">
        <v>13</v>
      </c>
      <c r="D18" s="20">
        <v>127.91692307692307</v>
      </c>
      <c r="E18" s="20">
        <f t="shared" si="0"/>
        <v>96.43</v>
      </c>
      <c r="F18" s="21">
        <v>102.16</v>
      </c>
      <c r="G18" s="92">
        <v>200</v>
      </c>
      <c r="H18" s="22">
        <v>98.7</v>
      </c>
      <c r="I18" s="22">
        <v>108.41</v>
      </c>
      <c r="J18" s="22">
        <v>106.69</v>
      </c>
      <c r="K18" s="22">
        <v>99.82</v>
      </c>
      <c r="L18" s="23">
        <v>96.43</v>
      </c>
      <c r="M18" s="22">
        <v>107.19</v>
      </c>
      <c r="N18" s="92">
        <v>200</v>
      </c>
      <c r="O18" s="22">
        <v>122.85</v>
      </c>
      <c r="P18" s="22">
        <v>112.65</v>
      </c>
      <c r="Q18" s="22">
        <v>200</v>
      </c>
      <c r="R18" s="22">
        <v>108.02</v>
      </c>
      <c r="S18" s="24">
        <v>200</v>
      </c>
    </row>
    <row r="19" spans="1:19" x14ac:dyDescent="0.3">
      <c r="A19" s="9">
        <f t="shared" si="1"/>
        <v>17</v>
      </c>
      <c r="B19" s="21" t="s">
        <v>341</v>
      </c>
      <c r="C19" s="24" t="s">
        <v>38</v>
      </c>
      <c r="D19" s="20">
        <v>132.03846153846155</v>
      </c>
      <c r="E19" s="20">
        <f t="shared" si="0"/>
        <v>109.85</v>
      </c>
      <c r="F19" s="93">
        <v>200</v>
      </c>
      <c r="G19" s="22">
        <v>109.85</v>
      </c>
      <c r="H19" s="22">
        <v>127.16</v>
      </c>
      <c r="I19" s="22">
        <v>120.88</v>
      </c>
      <c r="J19" s="22">
        <v>121.54</v>
      </c>
      <c r="K19" s="22">
        <v>118.37</v>
      </c>
      <c r="L19" s="94">
        <v>200</v>
      </c>
      <c r="M19" s="22">
        <v>123.07</v>
      </c>
      <c r="N19" s="22">
        <v>118.35</v>
      </c>
      <c r="O19" s="22">
        <v>120.65</v>
      </c>
      <c r="P19" s="22">
        <v>120.9</v>
      </c>
      <c r="Q19" s="22">
        <v>200</v>
      </c>
      <c r="R19" s="22">
        <v>116.75</v>
      </c>
      <c r="S19" s="24">
        <v>118.98</v>
      </c>
    </row>
    <row r="20" spans="1:19" ht="15" thickBot="1" x14ac:dyDescent="0.35">
      <c r="A20" s="16">
        <f t="shared" si="1"/>
        <v>18</v>
      </c>
      <c r="B20" s="14" t="s">
        <v>41</v>
      </c>
      <c r="C20" s="15" t="s">
        <v>6</v>
      </c>
      <c r="D20" s="28">
        <v>147.29538461538462</v>
      </c>
      <c r="E20" s="28">
        <f t="shared" si="0"/>
        <v>81.91</v>
      </c>
      <c r="F20" s="14">
        <v>86.91</v>
      </c>
      <c r="G20" s="18">
        <v>86.15</v>
      </c>
      <c r="H20" s="18">
        <v>81.91</v>
      </c>
      <c r="I20" s="18">
        <v>86.31</v>
      </c>
      <c r="J20" s="18">
        <v>87.09</v>
      </c>
      <c r="K20" s="18">
        <v>86.47</v>
      </c>
      <c r="L20" s="96">
        <v>200</v>
      </c>
      <c r="M20" s="91">
        <v>200</v>
      </c>
      <c r="N20" s="18">
        <v>200</v>
      </c>
      <c r="O20" s="18">
        <v>200</v>
      </c>
      <c r="P20" s="18">
        <v>200</v>
      </c>
      <c r="Q20" s="18">
        <v>200</v>
      </c>
      <c r="R20" s="18">
        <v>200</v>
      </c>
      <c r="S20" s="15">
        <v>200</v>
      </c>
    </row>
  </sheetData>
  <mergeCells count="1">
    <mergeCell ref="A1:S1"/>
  </mergeCells>
  <conditionalFormatting sqref="E3:E19">
    <cfRule type="top10" dxfId="3" priority="3" bottom="1" rank="1"/>
  </conditionalFormatting>
  <conditionalFormatting sqref="F3:S15">
    <cfRule type="cellIs" dxfId="2" priority="1" operator="equal">
      <formula>LARGE($F3:$R3,2)</formula>
    </cfRule>
    <cfRule type="cellIs" dxfId="1" priority="2" operator="equal">
      <formula>LARGE($F3:$R3,1)</formula>
    </cfRule>
  </conditionalFormatting>
  <pageMargins left="0.7" right="0.7" top="0.75" bottom="0.75" header="0.3" footer="0.3"/>
  <pageSetup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28EB-FE83-4AE5-AFC3-A16BFBD05559}">
  <sheetPr>
    <pageSetUpPr fitToPage="1"/>
  </sheetPr>
  <dimension ref="A1:I67"/>
  <sheetViews>
    <sheetView topLeftCell="A6" zoomScale="160" zoomScaleNormal="160" workbookViewId="0">
      <selection activeCell="F30" sqref="F30"/>
    </sheetView>
  </sheetViews>
  <sheetFormatPr defaultRowHeight="14.4" x14ac:dyDescent="0.3"/>
  <cols>
    <col min="1" max="1" width="10" customWidth="1"/>
    <col min="2" max="2" width="9.5546875" bestFit="1" customWidth="1"/>
    <col min="9" max="9" width="55.33203125" customWidth="1"/>
  </cols>
  <sheetData>
    <row r="1" spans="1:9" x14ac:dyDescent="0.3">
      <c r="A1" s="154" t="s">
        <v>365</v>
      </c>
      <c r="B1" s="154"/>
      <c r="C1" s="154"/>
      <c r="D1" s="154"/>
      <c r="E1" s="154"/>
      <c r="F1" s="154"/>
      <c r="G1" s="154"/>
      <c r="H1" s="154"/>
      <c r="I1" s="154"/>
    </row>
    <row r="2" spans="1:9" x14ac:dyDescent="0.3">
      <c r="A2" s="155"/>
      <c r="B2" s="155"/>
      <c r="C2" s="155"/>
      <c r="D2" s="155"/>
      <c r="E2" s="155"/>
      <c r="F2" s="155"/>
      <c r="G2" s="155"/>
      <c r="H2" s="155"/>
      <c r="I2" s="155"/>
    </row>
    <row r="3" spans="1:9" x14ac:dyDescent="0.3">
      <c r="A3" s="155" t="s">
        <v>368</v>
      </c>
      <c r="B3" s="155"/>
      <c r="C3" s="155"/>
      <c r="D3" s="155"/>
      <c r="E3" s="155"/>
      <c r="F3" s="155"/>
      <c r="G3" s="155"/>
      <c r="H3" s="155"/>
      <c r="I3" s="155"/>
    </row>
    <row r="4" spans="1:9" ht="29.4" customHeight="1" x14ac:dyDescent="0.3">
      <c r="A4" s="155"/>
      <c r="B4" s="155"/>
      <c r="C4" s="155"/>
      <c r="D4" s="155"/>
      <c r="E4" s="155"/>
      <c r="F4" s="155"/>
      <c r="G4" s="155"/>
      <c r="H4" s="155"/>
      <c r="I4" s="155"/>
    </row>
    <row r="5" spans="1:9" ht="49.2" customHeight="1" x14ac:dyDescent="0.3">
      <c r="A5" s="156" t="s">
        <v>393</v>
      </c>
      <c r="B5" s="155"/>
      <c r="C5" s="155"/>
      <c r="D5" s="155"/>
      <c r="E5" s="155"/>
      <c r="F5" s="155"/>
      <c r="G5" s="155"/>
      <c r="H5" s="155"/>
      <c r="I5" s="155"/>
    </row>
    <row r="6" spans="1:9" ht="15" thickBot="1" x14ac:dyDescent="0.35"/>
    <row r="7" spans="1:9" ht="15" thickBot="1" x14ac:dyDescent="0.35">
      <c r="A7" s="58" t="s">
        <v>366</v>
      </c>
      <c r="B7" s="111" t="s">
        <v>123</v>
      </c>
    </row>
    <row r="8" spans="1:9" x14ac:dyDescent="0.3">
      <c r="A8" s="110">
        <v>1</v>
      </c>
      <c r="B8" s="106">
        <f>99*EXP(-(A8-1)/7)+1</f>
        <v>100</v>
      </c>
    </row>
    <row r="9" spans="1:9" x14ac:dyDescent="0.3">
      <c r="A9" s="79">
        <v>2</v>
      </c>
      <c r="B9" s="106">
        <f>99*EXP(-(A9-1)/7)+1</f>
        <v>86.820912075267984</v>
      </c>
    </row>
    <row r="10" spans="1:9" x14ac:dyDescent="0.3">
      <c r="A10" s="80">
        <v>3</v>
      </c>
      <c r="B10" s="106">
        <f t="shared" ref="B10:B67" si="0">99*EXP(-(A10-1)/7)+1</f>
        <v>75.39625201445331</v>
      </c>
    </row>
    <row r="11" spans="1:9" x14ac:dyDescent="0.3">
      <c r="A11" s="78">
        <v>4</v>
      </c>
      <c r="B11" s="106">
        <f t="shared" si="0"/>
        <v>65.492466695574507</v>
      </c>
    </row>
    <row r="12" spans="1:9" x14ac:dyDescent="0.3">
      <c r="A12" s="78">
        <v>5</v>
      </c>
      <c r="B12" s="106">
        <f t="shared" si="0"/>
        <v>56.907094078768168</v>
      </c>
    </row>
    <row r="13" spans="1:9" x14ac:dyDescent="0.3">
      <c r="A13" s="78">
        <v>6</v>
      </c>
      <c r="B13" s="106">
        <f t="shared" si="0"/>
        <v>49.464624296138361</v>
      </c>
    </row>
    <row r="14" spans="1:9" x14ac:dyDescent="0.3">
      <c r="A14" s="78">
        <v>7</v>
      </c>
      <c r="B14" s="106">
        <f t="shared" si="0"/>
        <v>43.012911722018046</v>
      </c>
    </row>
    <row r="15" spans="1:9" x14ac:dyDescent="0.3">
      <c r="A15" s="78">
        <v>8</v>
      </c>
      <c r="B15" s="106">
        <f t="shared" si="0"/>
        <v>37.420064675972789</v>
      </c>
    </row>
    <row r="16" spans="1:9" x14ac:dyDescent="0.3">
      <c r="A16" s="78">
        <v>9</v>
      </c>
      <c r="B16" s="106">
        <f t="shared" si="0"/>
        <v>32.571749175073073</v>
      </c>
    </row>
    <row r="17" spans="1:2" x14ac:dyDescent="0.3">
      <c r="A17" s="78">
        <v>10</v>
      </c>
      <c r="B17" s="106">
        <f t="shared" si="0"/>
        <v>28.368851616326868</v>
      </c>
    </row>
    <row r="18" spans="1:2" x14ac:dyDescent="0.3">
      <c r="A18" s="78">
        <v>11</v>
      </c>
      <c r="B18" s="106">
        <f t="shared" si="0"/>
        <v>24.725452607735804</v>
      </c>
    </row>
    <row r="19" spans="1:2" x14ac:dyDescent="0.3">
      <c r="A19" s="78">
        <v>12</v>
      </c>
      <c r="B19" s="106">
        <f t="shared" si="0"/>
        <v>21.567070527216483</v>
      </c>
    </row>
    <row r="20" spans="1:2" x14ac:dyDescent="0.3">
      <c r="A20" s="78">
        <v>13</v>
      </c>
      <c r="B20" s="106">
        <f t="shared" si="0"/>
        <v>18.829138902647287</v>
      </c>
    </row>
    <row r="21" spans="1:2" x14ac:dyDescent="0.3">
      <c r="A21" s="78">
        <v>14</v>
      </c>
      <c r="B21" s="106">
        <f t="shared" si="0"/>
        <v>16.455686486281138</v>
      </c>
    </row>
    <row r="22" spans="1:2" x14ac:dyDescent="0.3">
      <c r="A22" s="78">
        <v>15</v>
      </c>
      <c r="B22" s="106">
        <f t="shared" si="0"/>
        <v>14.398193040424658</v>
      </c>
    </row>
    <row r="23" spans="1:2" x14ac:dyDescent="0.3">
      <c r="A23" s="78">
        <v>16</v>
      </c>
      <c r="B23" s="106">
        <f t="shared" si="0"/>
        <v>12.614597443330826</v>
      </c>
    </row>
    <row r="24" spans="1:2" x14ac:dyDescent="0.3">
      <c r="A24" s="78">
        <v>17</v>
      </c>
      <c r="B24" s="106">
        <f t="shared" si="0"/>
        <v>11.068437838118458</v>
      </c>
    </row>
    <row r="25" spans="1:2" x14ac:dyDescent="0.3">
      <c r="A25" s="78">
        <v>18</v>
      </c>
      <c r="B25" s="106">
        <f t="shared" si="0"/>
        <v>9.7281062468733879</v>
      </c>
    </row>
    <row r="26" spans="1:2" x14ac:dyDescent="0.3">
      <c r="A26" s="78">
        <v>19</v>
      </c>
      <c r="B26" s="106">
        <f t="shared" si="0"/>
        <v>8.5662024120860387</v>
      </c>
    </row>
    <row r="27" spans="1:2" x14ac:dyDescent="0.3">
      <c r="A27" s="78">
        <v>20</v>
      </c>
      <c r="B27" s="106">
        <f t="shared" si="0"/>
        <v>7.5589736560739054</v>
      </c>
    </row>
    <row r="28" spans="1:2" x14ac:dyDescent="0.3">
      <c r="A28" s="78">
        <v>21</v>
      </c>
      <c r="B28" s="106">
        <f t="shared" si="0"/>
        <v>6.6858293074941173</v>
      </c>
    </row>
    <row r="29" spans="1:2" x14ac:dyDescent="0.3">
      <c r="A29" s="78">
        <v>22</v>
      </c>
      <c r="B29" s="106">
        <f t="shared" si="0"/>
        <v>5.9289197684185302</v>
      </c>
    </row>
    <row r="30" spans="1:2" x14ac:dyDescent="0.3">
      <c r="A30" s="78">
        <v>23</v>
      </c>
      <c r="B30" s="106">
        <f t="shared" si="0"/>
        <v>5.2727716168838077</v>
      </c>
    </row>
    <row r="31" spans="1:2" x14ac:dyDescent="0.3">
      <c r="A31" s="78">
        <v>24</v>
      </c>
      <c r="B31" s="106">
        <f t="shared" si="0"/>
        <v>4.7039712853564222</v>
      </c>
    </row>
    <row r="32" spans="1:2" x14ac:dyDescent="0.3">
      <c r="A32" s="78">
        <v>25</v>
      </c>
      <c r="B32" s="106">
        <f t="shared" si="0"/>
        <v>4.2108908485847572</v>
      </c>
    </row>
    <row r="33" spans="1:2" x14ac:dyDescent="0.3">
      <c r="A33" s="78">
        <v>26</v>
      </c>
      <c r="B33" s="106">
        <f t="shared" si="0"/>
        <v>3.7834503151482313</v>
      </c>
    </row>
    <row r="34" spans="1:2" x14ac:dyDescent="0.3">
      <c r="A34" s="78">
        <v>27</v>
      </c>
      <c r="B34" s="106">
        <f t="shared" si="0"/>
        <v>3.4129115632546805</v>
      </c>
    </row>
    <row r="35" spans="1:2" x14ac:dyDescent="0.3">
      <c r="A35" s="78">
        <v>28</v>
      </c>
      <c r="B35" s="106">
        <f t="shared" si="0"/>
        <v>3.0916997082371447</v>
      </c>
    </row>
    <row r="36" spans="1:2" x14ac:dyDescent="0.3">
      <c r="A36" s="78">
        <v>29</v>
      </c>
      <c r="B36" s="106">
        <f t="shared" si="0"/>
        <v>2.8132482499846834</v>
      </c>
    </row>
    <row r="37" spans="1:2" x14ac:dyDescent="0.3">
      <c r="A37" s="78">
        <v>30</v>
      </c>
      <c r="B37" s="106">
        <f t="shared" si="0"/>
        <v>2.5718648346724144</v>
      </c>
    </row>
    <row r="38" spans="1:2" x14ac:dyDescent="0.3">
      <c r="A38" s="78">
        <v>31</v>
      </c>
      <c r="B38" s="106">
        <f t="shared" si="0"/>
        <v>2.3626148865719898</v>
      </c>
    </row>
    <row r="39" spans="1:2" x14ac:dyDescent="0.3">
      <c r="A39" s="78">
        <v>32</v>
      </c>
      <c r="B39" s="106">
        <f t="shared" si="0"/>
        <v>2.1812207310398581</v>
      </c>
    </row>
    <row r="40" spans="1:2" x14ac:dyDescent="0.3">
      <c r="A40" s="78">
        <v>33</v>
      </c>
      <c r="B40" s="106">
        <f t="shared" si="0"/>
        <v>2.023974146465207</v>
      </c>
    </row>
    <row r="41" spans="1:2" x14ac:dyDescent="0.3">
      <c r="A41" s="78">
        <v>34</v>
      </c>
      <c r="B41" s="106">
        <f t="shared" si="0"/>
        <v>1.8876605574862431</v>
      </c>
    </row>
    <row r="42" spans="1:2" x14ac:dyDescent="0.3">
      <c r="A42" s="78">
        <v>35</v>
      </c>
      <c r="B42" s="106">
        <f t="shared" si="0"/>
        <v>1.76949331976475</v>
      </c>
    </row>
    <row r="43" spans="1:2" x14ac:dyDescent="0.3">
      <c r="A43" s="78">
        <v>36</v>
      </c>
      <c r="B43" s="106">
        <f t="shared" si="0"/>
        <v>1.6670567529094611</v>
      </c>
    </row>
    <row r="44" spans="1:2" x14ac:dyDescent="0.3">
      <c r="A44" s="78">
        <v>37</v>
      </c>
      <c r="B44" s="106">
        <f t="shared" si="0"/>
        <v>1.5782567569763293</v>
      </c>
    </row>
    <row r="45" spans="1:2" x14ac:dyDescent="0.3">
      <c r="A45" s="78">
        <v>38</v>
      </c>
      <c r="B45" s="106">
        <f t="shared" si="0"/>
        <v>1.5012780030039918</v>
      </c>
    </row>
    <row r="46" spans="1:2" x14ac:dyDescent="0.3">
      <c r="A46" s="78">
        <v>39</v>
      </c>
      <c r="B46" s="106">
        <f t="shared" si="0"/>
        <v>1.4345468224350655</v>
      </c>
    </row>
    <row r="47" spans="1:2" x14ac:dyDescent="0.3">
      <c r="A47" s="78">
        <v>40</v>
      </c>
      <c r="B47" s="106">
        <f t="shared" si="0"/>
        <v>1.3766990367756249</v>
      </c>
    </row>
    <row r="48" spans="1:2" x14ac:dyDescent="0.3">
      <c r="A48" s="78">
        <v>41</v>
      </c>
      <c r="B48" s="106">
        <f t="shared" si="0"/>
        <v>1.32655206983797</v>
      </c>
    </row>
    <row r="49" spans="1:2" x14ac:dyDescent="0.3">
      <c r="A49" s="78">
        <v>42</v>
      </c>
      <c r="B49" s="106">
        <f t="shared" si="0"/>
        <v>1.2830807724602142</v>
      </c>
    </row>
    <row r="50" spans="1:2" x14ac:dyDescent="0.3">
      <c r="A50" s="78">
        <v>43</v>
      </c>
      <c r="B50" s="106">
        <f t="shared" si="0"/>
        <v>1.2453964654899694</v>
      </c>
    </row>
    <row r="51" spans="1:2" x14ac:dyDescent="0.3">
      <c r="A51" s="78">
        <v>44</v>
      </c>
      <c r="B51" s="106">
        <f t="shared" si="0"/>
        <v>1.2127287726100626</v>
      </c>
    </row>
    <row r="52" spans="1:2" x14ac:dyDescent="0.3">
      <c r="A52" s="78">
        <v>45</v>
      </c>
      <c r="B52" s="106">
        <f t="shared" si="0"/>
        <v>1.1844098716166451</v>
      </c>
    </row>
    <row r="53" spans="1:2" x14ac:dyDescent="0.3">
      <c r="A53" s="78">
        <v>46</v>
      </c>
      <c r="B53" s="106">
        <f t="shared" si="0"/>
        <v>1.1598608422002379</v>
      </c>
    </row>
    <row r="54" spans="1:2" x14ac:dyDescent="0.3">
      <c r="A54" s="78">
        <v>47</v>
      </c>
      <c r="B54" s="106">
        <f t="shared" si="0"/>
        <v>1.1385798311388375</v>
      </c>
    </row>
    <row r="55" spans="1:2" x14ac:dyDescent="0.3">
      <c r="A55" s="78">
        <v>48</v>
      </c>
      <c r="B55" s="106">
        <f t="shared" si="0"/>
        <v>1.1201317929653702</v>
      </c>
    </row>
    <row r="56" spans="1:2" x14ac:dyDescent="0.3">
      <c r="A56" s="78">
        <v>49</v>
      </c>
      <c r="B56" s="106">
        <f t="shared" si="0"/>
        <v>1.1041395963790439</v>
      </c>
    </row>
    <row r="57" spans="1:2" x14ac:dyDescent="0.3">
      <c r="A57" s="78">
        <v>50</v>
      </c>
      <c r="B57" s="106">
        <f t="shared" si="0"/>
        <v>1.090276314589897</v>
      </c>
    </row>
    <row r="58" spans="1:2" x14ac:dyDescent="0.3">
      <c r="A58" s="78">
        <v>51</v>
      </c>
      <c r="B58" s="106">
        <f t="shared" si="0"/>
        <v>1.0782585419888766</v>
      </c>
    </row>
    <row r="59" spans="1:2" x14ac:dyDescent="0.3">
      <c r="A59" s="78">
        <v>52</v>
      </c>
      <c r="B59" s="106">
        <f t="shared" si="0"/>
        <v>1.0678406005168288</v>
      </c>
    </row>
    <row r="60" spans="1:2" x14ac:dyDescent="0.3">
      <c r="A60" s="78">
        <v>53</v>
      </c>
      <c r="B60" s="106">
        <f t="shared" si="0"/>
        <v>1.0588095172938197</v>
      </c>
    </row>
    <row r="61" spans="1:2" x14ac:dyDescent="0.3">
      <c r="A61" s="78">
        <v>54</v>
      </c>
      <c r="B61" s="106">
        <f t="shared" si="0"/>
        <v>1.0509806708369884</v>
      </c>
    </row>
    <row r="62" spans="1:2" x14ac:dyDescent="0.3">
      <c r="A62" s="78">
        <v>55</v>
      </c>
      <c r="B62" s="106">
        <f t="shared" si="0"/>
        <v>1.0441940168630237</v>
      </c>
    </row>
    <row r="63" spans="1:2" x14ac:dyDescent="0.3">
      <c r="A63" s="78">
        <v>56</v>
      </c>
      <c r="B63" s="106">
        <f t="shared" si="0"/>
        <v>1.0383108165197421</v>
      </c>
    </row>
    <row r="64" spans="1:2" x14ac:dyDescent="0.3">
      <c r="A64" s="78">
        <v>57</v>
      </c>
      <c r="B64" s="106">
        <f t="shared" si="0"/>
        <v>1.0332108001623488</v>
      </c>
    </row>
    <row r="65" spans="1:2" x14ac:dyDescent="0.3">
      <c r="A65" s="78">
        <v>58</v>
      </c>
      <c r="B65" s="106">
        <f t="shared" si="0"/>
        <v>1.0287897086937599</v>
      </c>
    </row>
    <row r="66" spans="1:2" x14ac:dyDescent="0.3">
      <c r="A66" s="78">
        <v>59</v>
      </c>
      <c r="B66" s="106">
        <f t="shared" si="0"/>
        <v>1.0249571622068661</v>
      </c>
    </row>
    <row r="67" spans="1:2" ht="15" thickBot="1" x14ac:dyDescent="0.35">
      <c r="A67" s="51">
        <v>60</v>
      </c>
      <c r="B67" s="107">
        <f t="shared" si="0"/>
        <v>1.0216348123576127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6260-85F5-461E-B0DE-A8BE5BCF8C48}">
  <sheetPr>
    <pageSetUpPr fitToPage="1"/>
  </sheetPr>
  <dimension ref="A1:R39"/>
  <sheetViews>
    <sheetView zoomScale="160" zoomScaleNormal="160" workbookViewId="0">
      <selection activeCell="B23" sqref="B23"/>
    </sheetView>
  </sheetViews>
  <sheetFormatPr defaultRowHeight="14.4" x14ac:dyDescent="0.3"/>
  <cols>
    <col min="2" max="2" width="19.88671875" bestFit="1" customWidth="1"/>
  </cols>
  <sheetData>
    <row r="1" spans="1:18" ht="24" thickBot="1" x14ac:dyDescent="0.35">
      <c r="A1" s="151" t="s">
        <v>429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8" t="s">
        <v>120</v>
      </c>
    </row>
    <row r="3" spans="1:18" x14ac:dyDescent="0.3">
      <c r="A3" s="55">
        <v>1</v>
      </c>
      <c r="B3" s="12" t="s">
        <v>44</v>
      </c>
      <c r="C3" s="13" t="s">
        <v>13</v>
      </c>
      <c r="D3" s="20">
        <f>(SUM(F3:R3)-LARGE(F3:R3,1)-LARGE(F3:R3,2)-LARGE(F3:R3,3))/10</f>
        <v>56.533000000000015</v>
      </c>
      <c r="E3" s="20">
        <f t="shared" ref="E3:E27" si="0">MIN(F3:R3)</f>
        <v>54.97</v>
      </c>
      <c r="F3" s="12">
        <v>55.98</v>
      </c>
      <c r="G3" s="10">
        <v>57.08</v>
      </c>
      <c r="H3" s="10">
        <v>56.69</v>
      </c>
      <c r="I3" s="10">
        <v>56.81</v>
      </c>
      <c r="J3" s="10">
        <v>56.29</v>
      </c>
      <c r="K3" s="10">
        <v>55.61</v>
      </c>
      <c r="L3" s="11">
        <v>55.2</v>
      </c>
      <c r="M3" s="10">
        <v>54.97</v>
      </c>
      <c r="N3" s="10">
        <v>200</v>
      </c>
      <c r="O3" s="10">
        <v>63.2</v>
      </c>
      <c r="P3" s="10">
        <v>58.09</v>
      </c>
      <c r="Q3" s="11">
        <v>58.61</v>
      </c>
      <c r="R3" s="13">
        <v>200</v>
      </c>
    </row>
    <row r="4" spans="1:18" x14ac:dyDescent="0.3">
      <c r="A4" s="54">
        <v>2</v>
      </c>
      <c r="B4" s="21" t="s">
        <v>42</v>
      </c>
      <c r="C4" s="24" t="s">
        <v>6</v>
      </c>
      <c r="D4" s="20">
        <f t="shared" ref="D4:D39" si="1">(SUM(F4:R4)-LARGE(F4:R4,1)-LARGE(F4:R4,2)-LARGE(F4:R4,3))/10</f>
        <v>56.846000000000004</v>
      </c>
      <c r="E4" s="20">
        <f t="shared" si="0"/>
        <v>55.31</v>
      </c>
      <c r="F4" s="41">
        <v>56.25</v>
      </c>
      <c r="G4" s="34">
        <v>61.55</v>
      </c>
      <c r="H4" s="34">
        <v>57.2</v>
      </c>
      <c r="I4" s="34">
        <v>56.16</v>
      </c>
      <c r="J4" s="34">
        <v>56.03</v>
      </c>
      <c r="K4" s="34">
        <v>55.31</v>
      </c>
      <c r="L4" s="44">
        <v>55.59</v>
      </c>
      <c r="M4" s="34">
        <v>200</v>
      </c>
      <c r="N4" s="34">
        <v>55.83</v>
      </c>
      <c r="O4" s="34">
        <v>56.94</v>
      </c>
      <c r="P4" s="34">
        <v>200</v>
      </c>
      <c r="Q4" s="44">
        <v>200</v>
      </c>
      <c r="R4" s="42">
        <v>57.6</v>
      </c>
    </row>
    <row r="5" spans="1:18" x14ac:dyDescent="0.3">
      <c r="A5" s="59">
        <f>A4+1</f>
        <v>3</v>
      </c>
      <c r="B5" s="21" t="s">
        <v>68</v>
      </c>
      <c r="C5" s="24" t="s">
        <v>32</v>
      </c>
      <c r="D5" s="20">
        <f t="shared" si="1"/>
        <v>57.728999999999999</v>
      </c>
      <c r="E5" s="20">
        <f t="shared" si="0"/>
        <v>56.3</v>
      </c>
      <c r="F5" s="41">
        <v>58.46</v>
      </c>
      <c r="G5" s="34">
        <v>58.46</v>
      </c>
      <c r="H5" s="34">
        <v>56.48</v>
      </c>
      <c r="I5" s="34">
        <v>56.6</v>
      </c>
      <c r="J5" s="34">
        <v>200</v>
      </c>
      <c r="K5" s="34">
        <v>200</v>
      </c>
      <c r="L5" s="44">
        <v>58.43</v>
      </c>
      <c r="M5" s="34">
        <v>58.71</v>
      </c>
      <c r="N5" s="34">
        <v>57.03</v>
      </c>
      <c r="O5" s="34">
        <v>58.14</v>
      </c>
      <c r="P5" s="34">
        <v>56.3</v>
      </c>
      <c r="Q5" s="44">
        <v>58.68</v>
      </c>
      <c r="R5" s="42">
        <v>60.02</v>
      </c>
    </row>
    <row r="6" spans="1:18" x14ac:dyDescent="0.3">
      <c r="A6" s="40">
        <f t="shared" ref="A6:A39" si="2">A5+1</f>
        <v>4</v>
      </c>
      <c r="B6" s="21" t="s">
        <v>64</v>
      </c>
      <c r="C6" s="24" t="s">
        <v>6</v>
      </c>
      <c r="D6" s="20">
        <f t="shared" si="1"/>
        <v>57.936999999999998</v>
      </c>
      <c r="E6" s="20">
        <f t="shared" si="0"/>
        <v>55.67</v>
      </c>
      <c r="F6" s="41">
        <v>200</v>
      </c>
      <c r="G6" s="34">
        <v>57.84</v>
      </c>
      <c r="H6" s="34">
        <v>57.74</v>
      </c>
      <c r="I6" s="34">
        <v>55.67</v>
      </c>
      <c r="J6" s="34">
        <v>57.11</v>
      </c>
      <c r="K6" s="34">
        <v>61.33</v>
      </c>
      <c r="L6" s="44">
        <v>200</v>
      </c>
      <c r="M6" s="34">
        <v>57.04</v>
      </c>
      <c r="N6" s="34">
        <v>61.89</v>
      </c>
      <c r="O6" s="34">
        <v>58.59</v>
      </c>
      <c r="P6" s="34">
        <v>56.46</v>
      </c>
      <c r="Q6" s="44">
        <v>59.88</v>
      </c>
      <c r="R6" s="42">
        <v>57.71</v>
      </c>
    </row>
    <row r="7" spans="1:18" x14ac:dyDescent="0.3">
      <c r="A7" s="9">
        <f t="shared" si="2"/>
        <v>5</v>
      </c>
      <c r="B7" s="21" t="s">
        <v>170</v>
      </c>
      <c r="C7" s="24" t="s">
        <v>6</v>
      </c>
      <c r="D7" s="20">
        <f t="shared" si="1"/>
        <v>59.777000000000001</v>
      </c>
      <c r="E7" s="20">
        <f t="shared" si="0"/>
        <v>58.38</v>
      </c>
      <c r="F7" s="41">
        <v>60.52</v>
      </c>
      <c r="G7" s="34">
        <v>60.54</v>
      </c>
      <c r="H7" s="34">
        <v>58.38</v>
      </c>
      <c r="I7" s="34">
        <v>59.5</v>
      </c>
      <c r="J7" s="34">
        <v>63.53</v>
      </c>
      <c r="K7" s="34">
        <v>59.33</v>
      </c>
      <c r="L7" s="44">
        <v>64.180000000000007</v>
      </c>
      <c r="M7" s="34">
        <v>60.2</v>
      </c>
      <c r="N7" s="34">
        <v>58.97</v>
      </c>
      <c r="O7" s="34">
        <v>59.57</v>
      </c>
      <c r="P7" s="34">
        <v>60.76</v>
      </c>
      <c r="Q7" s="44">
        <v>60</v>
      </c>
      <c r="R7" s="42">
        <v>200</v>
      </c>
    </row>
    <row r="8" spans="1:18" x14ac:dyDescent="0.3">
      <c r="A8" s="9">
        <f t="shared" si="2"/>
        <v>6</v>
      </c>
      <c r="B8" s="21" t="s">
        <v>66</v>
      </c>
      <c r="C8" s="24" t="s">
        <v>36</v>
      </c>
      <c r="D8" s="20">
        <f t="shared" si="1"/>
        <v>59.867000000000004</v>
      </c>
      <c r="E8" s="20">
        <f t="shared" si="0"/>
        <v>57.46</v>
      </c>
      <c r="F8" s="41">
        <v>59.42</v>
      </c>
      <c r="G8" s="34">
        <v>60.8</v>
      </c>
      <c r="H8" s="34">
        <v>65.92</v>
      </c>
      <c r="I8" s="34">
        <v>57.5</v>
      </c>
      <c r="J8" s="34">
        <v>64.069999999999993</v>
      </c>
      <c r="K8" s="34">
        <v>57.97</v>
      </c>
      <c r="L8" s="44">
        <v>62.19</v>
      </c>
      <c r="M8" s="34">
        <v>64.22</v>
      </c>
      <c r="N8" s="34">
        <v>63.97</v>
      </c>
      <c r="O8" s="34">
        <v>60.02</v>
      </c>
      <c r="P8" s="34">
        <v>60.5</v>
      </c>
      <c r="Q8" s="44">
        <v>58.84</v>
      </c>
      <c r="R8" s="42">
        <v>57.46</v>
      </c>
    </row>
    <row r="9" spans="1:18" x14ac:dyDescent="0.3">
      <c r="A9" s="9">
        <f t="shared" si="2"/>
        <v>7</v>
      </c>
      <c r="B9" s="21" t="s">
        <v>127</v>
      </c>
      <c r="C9" s="24" t="s">
        <v>36</v>
      </c>
      <c r="D9" s="20">
        <f t="shared" si="1"/>
        <v>59.926000000000009</v>
      </c>
      <c r="E9" s="20">
        <f t="shared" si="0"/>
        <v>57.4</v>
      </c>
      <c r="F9" s="41">
        <v>61.08</v>
      </c>
      <c r="G9" s="34">
        <v>59.54</v>
      </c>
      <c r="H9" s="34">
        <v>62.31</v>
      </c>
      <c r="I9" s="34">
        <v>200</v>
      </c>
      <c r="J9" s="34">
        <v>59.62</v>
      </c>
      <c r="K9" s="34">
        <v>65.900000000000006</v>
      </c>
      <c r="L9" s="44">
        <v>60.88</v>
      </c>
      <c r="M9" s="34">
        <v>59.23</v>
      </c>
      <c r="N9" s="34">
        <v>59.88</v>
      </c>
      <c r="O9" s="34">
        <v>59.83</v>
      </c>
      <c r="P9" s="34">
        <v>59.49</v>
      </c>
      <c r="Q9" s="44">
        <v>63.38</v>
      </c>
      <c r="R9" s="42">
        <v>57.4</v>
      </c>
    </row>
    <row r="10" spans="1:18" x14ac:dyDescent="0.3">
      <c r="A10" s="9">
        <f t="shared" si="2"/>
        <v>8</v>
      </c>
      <c r="B10" s="21" t="s">
        <v>128</v>
      </c>
      <c r="C10" s="24" t="s">
        <v>36</v>
      </c>
      <c r="D10" s="20">
        <f t="shared" si="1"/>
        <v>60.707999999999991</v>
      </c>
      <c r="E10" s="20">
        <f t="shared" si="0"/>
        <v>58.41</v>
      </c>
      <c r="F10" s="41">
        <v>61.54</v>
      </c>
      <c r="G10" s="34">
        <v>59.08</v>
      </c>
      <c r="H10" s="34">
        <v>60.39</v>
      </c>
      <c r="I10" s="34">
        <v>60.24</v>
      </c>
      <c r="J10" s="34">
        <v>58.41</v>
      </c>
      <c r="K10" s="34">
        <v>59.71</v>
      </c>
      <c r="L10" s="44">
        <v>61.27</v>
      </c>
      <c r="M10" s="34">
        <v>67.930000000000007</v>
      </c>
      <c r="N10" s="34">
        <v>72.290000000000006</v>
      </c>
      <c r="O10" s="34">
        <v>61.78</v>
      </c>
      <c r="P10" s="34">
        <v>200</v>
      </c>
      <c r="Q10" s="44">
        <v>64.510000000000005</v>
      </c>
      <c r="R10" s="42">
        <v>60.15</v>
      </c>
    </row>
    <row r="11" spans="1:18" x14ac:dyDescent="0.3">
      <c r="A11" s="9">
        <f t="shared" si="2"/>
        <v>9</v>
      </c>
      <c r="B11" s="21" t="s">
        <v>48</v>
      </c>
      <c r="C11" s="24" t="s">
        <v>12</v>
      </c>
      <c r="D11" s="20">
        <f t="shared" si="1"/>
        <v>61.085999999999991</v>
      </c>
      <c r="E11" s="20">
        <f t="shared" si="0"/>
        <v>58.76</v>
      </c>
      <c r="F11" s="41">
        <v>60.88</v>
      </c>
      <c r="G11" s="34">
        <v>64.349999999999994</v>
      </c>
      <c r="H11" s="34">
        <v>67.3</v>
      </c>
      <c r="I11" s="34">
        <v>58.76</v>
      </c>
      <c r="J11" s="34">
        <v>60.03</v>
      </c>
      <c r="K11" s="34">
        <v>200</v>
      </c>
      <c r="L11" s="44">
        <v>63.79</v>
      </c>
      <c r="M11" s="34">
        <v>60.8</v>
      </c>
      <c r="N11" s="34">
        <v>61.89</v>
      </c>
      <c r="O11" s="34">
        <v>63.72</v>
      </c>
      <c r="P11" s="34">
        <v>58.97</v>
      </c>
      <c r="Q11" s="44">
        <v>61.26</v>
      </c>
      <c r="R11" s="42">
        <v>60.76</v>
      </c>
    </row>
    <row r="12" spans="1:18" x14ac:dyDescent="0.3">
      <c r="A12" s="9">
        <f t="shared" si="2"/>
        <v>10</v>
      </c>
      <c r="B12" s="21" t="s">
        <v>421</v>
      </c>
      <c r="C12" s="24" t="s">
        <v>10</v>
      </c>
      <c r="D12" s="20">
        <f t="shared" si="1"/>
        <v>61.907000000000018</v>
      </c>
      <c r="E12" s="20">
        <f t="shared" si="0"/>
        <v>58.69</v>
      </c>
      <c r="F12" s="41">
        <v>61.7</v>
      </c>
      <c r="G12" s="34">
        <v>61.49</v>
      </c>
      <c r="H12" s="34">
        <v>58.69</v>
      </c>
      <c r="I12" s="34">
        <v>60.83</v>
      </c>
      <c r="J12" s="34">
        <v>200</v>
      </c>
      <c r="K12" s="34">
        <v>200</v>
      </c>
      <c r="L12" s="44">
        <v>59.76</v>
      </c>
      <c r="M12" s="34">
        <v>60.99</v>
      </c>
      <c r="N12" s="34">
        <v>200</v>
      </c>
      <c r="O12" s="34">
        <v>62.28</v>
      </c>
      <c r="P12" s="34">
        <v>62.69</v>
      </c>
      <c r="Q12" s="44">
        <v>60.71</v>
      </c>
      <c r="R12" s="42">
        <v>69.930000000000007</v>
      </c>
    </row>
    <row r="13" spans="1:18" x14ac:dyDescent="0.3">
      <c r="A13" s="9">
        <f t="shared" si="2"/>
        <v>11</v>
      </c>
      <c r="B13" s="21" t="s">
        <v>151</v>
      </c>
      <c r="C13" s="24" t="s">
        <v>7</v>
      </c>
      <c r="D13" s="20">
        <f t="shared" si="1"/>
        <v>62.135000000000012</v>
      </c>
      <c r="E13" s="20">
        <f t="shared" si="0"/>
        <v>60.34</v>
      </c>
      <c r="F13" s="41">
        <v>63.48</v>
      </c>
      <c r="G13" s="34">
        <v>62.46</v>
      </c>
      <c r="H13" s="34">
        <v>60.5</v>
      </c>
      <c r="I13" s="34">
        <v>61.56</v>
      </c>
      <c r="J13" s="34">
        <v>60.42</v>
      </c>
      <c r="K13" s="34">
        <v>61.03</v>
      </c>
      <c r="L13" s="44">
        <v>64.260000000000005</v>
      </c>
      <c r="M13" s="34">
        <v>200</v>
      </c>
      <c r="N13" s="34">
        <v>66.44</v>
      </c>
      <c r="O13" s="34">
        <v>63.44</v>
      </c>
      <c r="P13" s="34">
        <v>64.05</v>
      </c>
      <c r="Q13" s="44">
        <v>64.069999999999993</v>
      </c>
      <c r="R13" s="42">
        <v>60.34</v>
      </c>
    </row>
    <row r="14" spans="1:18" x14ac:dyDescent="0.3">
      <c r="A14" s="9">
        <f t="shared" si="2"/>
        <v>12</v>
      </c>
      <c r="B14" s="21" t="s">
        <v>53</v>
      </c>
      <c r="C14" s="24" t="s">
        <v>12</v>
      </c>
      <c r="D14" s="20">
        <f t="shared" si="1"/>
        <v>62.257000000000005</v>
      </c>
      <c r="E14" s="20">
        <f t="shared" si="0"/>
        <v>60.72</v>
      </c>
      <c r="F14" s="41">
        <v>63.32</v>
      </c>
      <c r="G14" s="34">
        <v>61.8</v>
      </c>
      <c r="H14" s="34">
        <v>62.32</v>
      </c>
      <c r="I14" s="34">
        <v>60.72</v>
      </c>
      <c r="J14" s="34">
        <v>200</v>
      </c>
      <c r="K14" s="34">
        <v>200</v>
      </c>
      <c r="L14" s="44">
        <v>63.11</v>
      </c>
      <c r="M14" s="34">
        <v>66.22</v>
      </c>
      <c r="N14" s="34">
        <v>61.98</v>
      </c>
      <c r="O14" s="34">
        <v>61.24</v>
      </c>
      <c r="P14" s="34">
        <v>61.13</v>
      </c>
      <c r="Q14" s="44">
        <v>60.73</v>
      </c>
      <c r="R14" s="42">
        <v>68.099999999999994</v>
      </c>
    </row>
    <row r="15" spans="1:18" x14ac:dyDescent="0.3">
      <c r="A15" s="9">
        <f t="shared" si="2"/>
        <v>13</v>
      </c>
      <c r="B15" s="21" t="s">
        <v>422</v>
      </c>
      <c r="C15" s="24" t="s">
        <v>11</v>
      </c>
      <c r="D15" s="20">
        <f t="shared" si="1"/>
        <v>62.298999999999992</v>
      </c>
      <c r="E15" s="20">
        <f t="shared" si="0"/>
        <v>59.36</v>
      </c>
      <c r="F15" s="41">
        <v>62.01</v>
      </c>
      <c r="G15" s="34">
        <v>69.62</v>
      </c>
      <c r="H15" s="34">
        <v>67.650000000000006</v>
      </c>
      <c r="I15" s="34">
        <v>62.09</v>
      </c>
      <c r="J15" s="34">
        <v>200</v>
      </c>
      <c r="K15" s="34">
        <v>63.44</v>
      </c>
      <c r="L15" s="44">
        <v>64.31</v>
      </c>
      <c r="M15" s="34">
        <v>61.85</v>
      </c>
      <c r="N15" s="34">
        <v>61.55</v>
      </c>
      <c r="O15" s="34">
        <v>59.36</v>
      </c>
      <c r="P15" s="34">
        <v>62.37</v>
      </c>
      <c r="Q15" s="44">
        <v>60.25</v>
      </c>
      <c r="R15" s="42">
        <v>65.760000000000005</v>
      </c>
    </row>
    <row r="16" spans="1:18" x14ac:dyDescent="0.3">
      <c r="A16" s="9">
        <f t="shared" si="2"/>
        <v>14</v>
      </c>
      <c r="B16" s="21" t="s">
        <v>179</v>
      </c>
      <c r="C16" s="24" t="s">
        <v>78</v>
      </c>
      <c r="D16" s="20">
        <f t="shared" si="1"/>
        <v>62.360000000000014</v>
      </c>
      <c r="E16" s="20">
        <f t="shared" si="0"/>
        <v>60.28</v>
      </c>
      <c r="F16" s="41">
        <v>66.55</v>
      </c>
      <c r="G16" s="34">
        <v>66.69</v>
      </c>
      <c r="H16" s="34">
        <v>63.1</v>
      </c>
      <c r="I16" s="34">
        <v>63.27</v>
      </c>
      <c r="J16" s="34">
        <v>60.28</v>
      </c>
      <c r="K16" s="34">
        <v>62.1</v>
      </c>
      <c r="L16" s="44">
        <v>62.06</v>
      </c>
      <c r="M16" s="34">
        <v>62.44</v>
      </c>
      <c r="N16" s="34">
        <v>61.51</v>
      </c>
      <c r="O16" s="34">
        <v>63.08</v>
      </c>
      <c r="P16" s="34">
        <v>64.540000000000006</v>
      </c>
      <c r="Q16" s="44">
        <v>61.22</v>
      </c>
      <c r="R16" s="42">
        <v>200</v>
      </c>
    </row>
    <row r="17" spans="1:18" x14ac:dyDescent="0.3">
      <c r="A17" s="9">
        <f t="shared" si="2"/>
        <v>15</v>
      </c>
      <c r="B17" s="21" t="s">
        <v>130</v>
      </c>
      <c r="C17" s="24" t="s">
        <v>6</v>
      </c>
      <c r="D17" s="20">
        <f t="shared" si="1"/>
        <v>63.179999999999993</v>
      </c>
      <c r="E17" s="20">
        <f t="shared" si="0"/>
        <v>59.92</v>
      </c>
      <c r="F17" s="41">
        <v>64.12</v>
      </c>
      <c r="G17" s="34">
        <v>61.5</v>
      </c>
      <c r="H17" s="34">
        <v>60.21</v>
      </c>
      <c r="I17" s="34">
        <v>200</v>
      </c>
      <c r="J17" s="34">
        <v>63.39</v>
      </c>
      <c r="K17" s="34">
        <v>68.63</v>
      </c>
      <c r="L17" s="44">
        <v>200</v>
      </c>
      <c r="M17" s="34">
        <v>62.05</v>
      </c>
      <c r="N17" s="34">
        <v>65.19</v>
      </c>
      <c r="O17" s="34">
        <v>63.23</v>
      </c>
      <c r="P17" s="34">
        <v>63.56</v>
      </c>
      <c r="Q17" s="44">
        <v>200</v>
      </c>
      <c r="R17" s="42">
        <v>59.92</v>
      </c>
    </row>
    <row r="18" spans="1:18" x14ac:dyDescent="0.3">
      <c r="A18" s="9">
        <f t="shared" si="2"/>
        <v>16</v>
      </c>
      <c r="B18" s="21" t="s">
        <v>63</v>
      </c>
      <c r="C18" s="24" t="s">
        <v>6</v>
      </c>
      <c r="D18" s="20">
        <f t="shared" si="1"/>
        <v>63.271000000000001</v>
      </c>
      <c r="E18" s="20">
        <f t="shared" si="0"/>
        <v>60.95</v>
      </c>
      <c r="F18" s="41">
        <v>200</v>
      </c>
      <c r="G18" s="34">
        <v>61.74</v>
      </c>
      <c r="H18" s="34">
        <v>61.77</v>
      </c>
      <c r="I18" s="34">
        <v>63.6</v>
      </c>
      <c r="J18" s="34">
        <v>63.47</v>
      </c>
      <c r="K18" s="34">
        <v>61.88</v>
      </c>
      <c r="L18" s="44">
        <v>200</v>
      </c>
      <c r="M18" s="34">
        <v>60.95</v>
      </c>
      <c r="N18" s="34">
        <v>66.59</v>
      </c>
      <c r="O18" s="34">
        <v>200</v>
      </c>
      <c r="P18" s="34">
        <v>63.96</v>
      </c>
      <c r="Q18" s="44">
        <v>64.930000000000007</v>
      </c>
      <c r="R18" s="42">
        <v>63.82</v>
      </c>
    </row>
    <row r="19" spans="1:18" x14ac:dyDescent="0.3">
      <c r="A19" s="9">
        <f t="shared" si="2"/>
        <v>17</v>
      </c>
      <c r="B19" s="21" t="s">
        <v>76</v>
      </c>
      <c r="C19" s="24" t="s">
        <v>12</v>
      </c>
      <c r="D19" s="20">
        <f t="shared" si="1"/>
        <v>63.334999999999994</v>
      </c>
      <c r="E19" s="20">
        <f t="shared" si="0"/>
        <v>61.41</v>
      </c>
      <c r="F19" s="41">
        <v>200</v>
      </c>
      <c r="G19" s="34">
        <v>200</v>
      </c>
      <c r="H19" s="34">
        <v>62.55</v>
      </c>
      <c r="I19" s="34">
        <v>62.75</v>
      </c>
      <c r="J19" s="34">
        <v>62.78</v>
      </c>
      <c r="K19" s="34">
        <v>61.49</v>
      </c>
      <c r="L19" s="44">
        <v>200</v>
      </c>
      <c r="M19" s="34">
        <v>66.3</v>
      </c>
      <c r="N19" s="34">
        <v>62.45</v>
      </c>
      <c r="O19" s="34">
        <v>61.41</v>
      </c>
      <c r="P19" s="34">
        <v>63.55</v>
      </c>
      <c r="Q19" s="44">
        <v>63.59</v>
      </c>
      <c r="R19" s="42">
        <v>66.48</v>
      </c>
    </row>
    <row r="20" spans="1:18" x14ac:dyDescent="0.3">
      <c r="A20" s="9">
        <f t="shared" si="2"/>
        <v>18</v>
      </c>
      <c r="B20" s="21" t="s">
        <v>122</v>
      </c>
      <c r="C20" s="24" t="s">
        <v>13</v>
      </c>
      <c r="D20" s="20">
        <f t="shared" si="1"/>
        <v>63.537999999999997</v>
      </c>
      <c r="E20" s="20">
        <f t="shared" si="0"/>
        <v>60.99</v>
      </c>
      <c r="F20" s="41">
        <v>63.64</v>
      </c>
      <c r="G20" s="34">
        <v>64.87</v>
      </c>
      <c r="H20" s="34">
        <v>63.25</v>
      </c>
      <c r="I20" s="34">
        <v>70.36</v>
      </c>
      <c r="J20" s="34">
        <v>63.85</v>
      </c>
      <c r="K20" s="34">
        <v>66.27</v>
      </c>
      <c r="L20" s="44">
        <v>200</v>
      </c>
      <c r="M20" s="34">
        <v>63.85</v>
      </c>
      <c r="N20" s="34">
        <v>63.43</v>
      </c>
      <c r="O20" s="34">
        <v>64.209999999999994</v>
      </c>
      <c r="P20" s="34">
        <v>60.99</v>
      </c>
      <c r="Q20" s="44">
        <v>61.02</v>
      </c>
      <c r="R20" s="42">
        <v>200</v>
      </c>
    </row>
    <row r="21" spans="1:18" x14ac:dyDescent="0.3">
      <c r="A21" s="9">
        <f t="shared" si="2"/>
        <v>19</v>
      </c>
      <c r="B21" s="21" t="s">
        <v>423</v>
      </c>
      <c r="C21" s="24" t="s">
        <v>6</v>
      </c>
      <c r="D21" s="20">
        <f t="shared" si="1"/>
        <v>63.821999999999989</v>
      </c>
      <c r="E21" s="20">
        <f t="shared" si="0"/>
        <v>62.18</v>
      </c>
      <c r="F21" s="41">
        <v>66.36</v>
      </c>
      <c r="G21" s="34">
        <v>74.08</v>
      </c>
      <c r="H21" s="34">
        <v>64.03</v>
      </c>
      <c r="I21" s="34">
        <v>66.52</v>
      </c>
      <c r="J21" s="34">
        <v>70.760000000000005</v>
      </c>
      <c r="K21" s="34">
        <v>63.63</v>
      </c>
      <c r="L21" s="44">
        <v>63.75</v>
      </c>
      <c r="M21" s="34">
        <v>64.61</v>
      </c>
      <c r="N21" s="34">
        <v>63.01</v>
      </c>
      <c r="O21" s="34">
        <v>62.54</v>
      </c>
      <c r="P21" s="34">
        <v>62.18</v>
      </c>
      <c r="Q21" s="44">
        <v>65.349999999999994</v>
      </c>
      <c r="R21" s="42">
        <v>62.76</v>
      </c>
    </row>
    <row r="22" spans="1:18" x14ac:dyDescent="0.3">
      <c r="A22" s="9">
        <f t="shared" si="2"/>
        <v>20</v>
      </c>
      <c r="B22" s="21" t="s">
        <v>424</v>
      </c>
      <c r="C22" s="24" t="s">
        <v>12</v>
      </c>
      <c r="D22" s="20">
        <f t="shared" si="1"/>
        <v>64.506</v>
      </c>
      <c r="E22" s="20">
        <f t="shared" si="0"/>
        <v>61.05</v>
      </c>
      <c r="F22" s="41">
        <v>61.28</v>
      </c>
      <c r="G22" s="34">
        <v>71.819999999999993</v>
      </c>
      <c r="H22" s="34">
        <v>69.31</v>
      </c>
      <c r="I22" s="34">
        <v>63.92</v>
      </c>
      <c r="J22" s="34">
        <v>200</v>
      </c>
      <c r="K22" s="34">
        <v>200</v>
      </c>
      <c r="L22" s="44">
        <v>67.34</v>
      </c>
      <c r="M22" s="34">
        <v>200</v>
      </c>
      <c r="N22" s="34">
        <v>62.52</v>
      </c>
      <c r="O22" s="34">
        <v>63.11</v>
      </c>
      <c r="P22" s="34">
        <v>61.05</v>
      </c>
      <c r="Q22" s="44">
        <v>61.58</v>
      </c>
      <c r="R22" s="42">
        <v>63.13</v>
      </c>
    </row>
    <row r="23" spans="1:18" x14ac:dyDescent="0.3">
      <c r="A23" s="9">
        <f t="shared" si="2"/>
        <v>21</v>
      </c>
      <c r="B23" s="21" t="s">
        <v>280</v>
      </c>
      <c r="C23" s="24" t="s">
        <v>31</v>
      </c>
      <c r="D23" s="20">
        <f t="shared" si="1"/>
        <v>64.84399999999998</v>
      </c>
      <c r="E23" s="20">
        <f t="shared" si="0"/>
        <v>61.83</v>
      </c>
      <c r="F23" s="41">
        <v>63.04</v>
      </c>
      <c r="G23" s="34">
        <v>63.37</v>
      </c>
      <c r="H23" s="34">
        <v>200</v>
      </c>
      <c r="I23" s="34">
        <v>66.66</v>
      </c>
      <c r="J23" s="34">
        <v>66.69</v>
      </c>
      <c r="K23" s="34">
        <v>68.95</v>
      </c>
      <c r="L23" s="44">
        <v>62.3</v>
      </c>
      <c r="M23" s="34">
        <v>65.05</v>
      </c>
      <c r="N23" s="34">
        <v>64.349999999999994</v>
      </c>
      <c r="O23" s="34">
        <v>66.2</v>
      </c>
      <c r="P23" s="34">
        <v>200</v>
      </c>
      <c r="Q23" s="44">
        <v>78.81</v>
      </c>
      <c r="R23" s="42">
        <v>61.83</v>
      </c>
    </row>
    <row r="24" spans="1:18" x14ac:dyDescent="0.3">
      <c r="A24" s="9">
        <f t="shared" si="2"/>
        <v>22</v>
      </c>
      <c r="B24" s="21" t="s">
        <v>158</v>
      </c>
      <c r="C24" s="24" t="s">
        <v>33</v>
      </c>
      <c r="D24" s="20">
        <f t="shared" si="1"/>
        <v>65.581999999999994</v>
      </c>
      <c r="E24" s="20">
        <f t="shared" si="0"/>
        <v>63.19</v>
      </c>
      <c r="F24" s="41">
        <v>63.19</v>
      </c>
      <c r="G24" s="34">
        <v>64.17</v>
      </c>
      <c r="H24" s="34">
        <v>70.97</v>
      </c>
      <c r="I24" s="34">
        <v>66.05</v>
      </c>
      <c r="J24" s="34">
        <v>63.72</v>
      </c>
      <c r="K24" s="34">
        <v>70.819999999999993</v>
      </c>
      <c r="L24" s="44">
        <v>64.12</v>
      </c>
      <c r="M24" s="34">
        <v>71.73</v>
      </c>
      <c r="N24" s="34">
        <v>64.430000000000007</v>
      </c>
      <c r="O24" s="34">
        <v>200</v>
      </c>
      <c r="P24" s="34">
        <v>66.64</v>
      </c>
      <c r="Q24" s="44">
        <v>65.86</v>
      </c>
      <c r="R24" s="42">
        <v>66.819999999999993</v>
      </c>
    </row>
    <row r="25" spans="1:18" x14ac:dyDescent="0.3">
      <c r="A25" s="9">
        <f t="shared" si="2"/>
        <v>23</v>
      </c>
      <c r="B25" s="21" t="s">
        <v>428</v>
      </c>
      <c r="C25" s="24" t="s">
        <v>145</v>
      </c>
      <c r="D25" s="20">
        <f t="shared" si="1"/>
        <v>65.99199999999999</v>
      </c>
      <c r="E25" s="20">
        <f t="shared" si="0"/>
        <v>61.75</v>
      </c>
      <c r="F25" s="41">
        <v>200</v>
      </c>
      <c r="G25" s="34">
        <v>70.599999999999994</v>
      </c>
      <c r="H25" s="34">
        <v>70.25</v>
      </c>
      <c r="I25" s="34">
        <v>67.42</v>
      </c>
      <c r="J25" s="34">
        <v>65.08</v>
      </c>
      <c r="K25" s="34">
        <v>72.44</v>
      </c>
      <c r="L25" s="44">
        <v>71.16</v>
      </c>
      <c r="M25" s="34">
        <v>68.290000000000006</v>
      </c>
      <c r="N25" s="34">
        <v>63.35</v>
      </c>
      <c r="O25" s="34">
        <v>63.38</v>
      </c>
      <c r="P25" s="34">
        <v>63.29</v>
      </c>
      <c r="Q25" s="44">
        <v>61.75</v>
      </c>
      <c r="R25" s="42">
        <v>66.510000000000005</v>
      </c>
    </row>
    <row r="26" spans="1:18" x14ac:dyDescent="0.3">
      <c r="A26" s="9">
        <f t="shared" si="2"/>
        <v>24</v>
      </c>
      <c r="B26" s="21" t="s">
        <v>81</v>
      </c>
      <c r="C26" s="24" t="s">
        <v>31</v>
      </c>
      <c r="D26" s="20">
        <f t="shared" si="1"/>
        <v>66.731999999999971</v>
      </c>
      <c r="E26" s="20">
        <f t="shared" si="0"/>
        <v>63.62</v>
      </c>
      <c r="F26" s="41">
        <v>200</v>
      </c>
      <c r="G26" s="34">
        <v>68.66</v>
      </c>
      <c r="H26" s="34">
        <v>68.73</v>
      </c>
      <c r="I26" s="34">
        <v>63.67</v>
      </c>
      <c r="J26" s="34">
        <v>68.78</v>
      </c>
      <c r="K26" s="34">
        <v>70.81</v>
      </c>
      <c r="L26" s="44">
        <v>65.3</v>
      </c>
      <c r="M26" s="34">
        <v>200</v>
      </c>
      <c r="N26" s="34">
        <v>200</v>
      </c>
      <c r="O26" s="34">
        <v>68.34</v>
      </c>
      <c r="P26" s="34">
        <v>63.62</v>
      </c>
      <c r="Q26" s="44">
        <v>65.31</v>
      </c>
      <c r="R26" s="42">
        <v>64.099999999999994</v>
      </c>
    </row>
    <row r="27" spans="1:18" x14ac:dyDescent="0.3">
      <c r="A27" s="9">
        <f t="shared" si="2"/>
        <v>25</v>
      </c>
      <c r="B27" s="21" t="s">
        <v>80</v>
      </c>
      <c r="C27" s="24" t="s">
        <v>10</v>
      </c>
      <c r="D27" s="20">
        <f t="shared" si="1"/>
        <v>68.821000000000581</v>
      </c>
      <c r="E27" s="20">
        <f t="shared" si="0"/>
        <v>65.95</v>
      </c>
      <c r="F27" s="41">
        <v>69.34</v>
      </c>
      <c r="G27" s="86">
        <v>76.89</v>
      </c>
      <c r="H27" s="86">
        <v>74.25</v>
      </c>
      <c r="I27" s="86">
        <v>68.83</v>
      </c>
      <c r="J27" s="34">
        <v>99200</v>
      </c>
      <c r="K27" s="34">
        <v>69.540000000000006</v>
      </c>
      <c r="L27" s="44">
        <v>69.52</v>
      </c>
      <c r="M27" s="34">
        <v>67.599999999999994</v>
      </c>
      <c r="N27" s="34">
        <v>73.84</v>
      </c>
      <c r="O27" s="34">
        <v>69.8</v>
      </c>
      <c r="P27" s="34">
        <v>67.33</v>
      </c>
      <c r="Q27" s="44">
        <v>66.459999999999994</v>
      </c>
      <c r="R27" s="42">
        <v>65.95</v>
      </c>
    </row>
    <row r="28" spans="1:18" x14ac:dyDescent="0.3">
      <c r="A28" s="9">
        <f t="shared" si="2"/>
        <v>26</v>
      </c>
      <c r="B28" s="21" t="s">
        <v>425</v>
      </c>
      <c r="C28" s="24" t="s">
        <v>11</v>
      </c>
      <c r="D28" s="20">
        <f t="shared" si="1"/>
        <v>71.522999999999982</v>
      </c>
      <c r="E28" s="20">
        <f t="shared" ref="E28:E36" si="3">MIN(F28:R28)</f>
        <v>64.59</v>
      </c>
      <c r="F28" s="41">
        <v>200</v>
      </c>
      <c r="G28" s="86">
        <v>200</v>
      </c>
      <c r="H28" s="86">
        <v>69.87</v>
      </c>
      <c r="I28" s="86">
        <v>68.040000000000006</v>
      </c>
      <c r="J28" s="34">
        <v>82.34</v>
      </c>
      <c r="K28" s="34">
        <v>71.56</v>
      </c>
      <c r="L28" s="44">
        <v>74.17</v>
      </c>
      <c r="M28" s="34">
        <v>81.67</v>
      </c>
      <c r="N28" s="34">
        <v>70.09</v>
      </c>
      <c r="O28" s="34">
        <v>67.92</v>
      </c>
      <c r="P28" s="34">
        <v>64.59</v>
      </c>
      <c r="Q28" s="44">
        <v>200</v>
      </c>
      <c r="R28" s="42">
        <v>64.98</v>
      </c>
    </row>
    <row r="29" spans="1:18" x14ac:dyDescent="0.3">
      <c r="A29" s="9">
        <f t="shared" si="2"/>
        <v>27</v>
      </c>
      <c r="B29" s="21" t="s">
        <v>73</v>
      </c>
      <c r="C29" s="24" t="s">
        <v>10</v>
      </c>
      <c r="D29" s="20">
        <f t="shared" si="1"/>
        <v>77.059999999999988</v>
      </c>
      <c r="E29" s="20">
        <f t="shared" si="3"/>
        <v>58.87</v>
      </c>
      <c r="F29" s="41">
        <v>200</v>
      </c>
      <c r="G29" s="86">
        <v>58.87</v>
      </c>
      <c r="H29" s="86">
        <v>200</v>
      </c>
      <c r="I29" s="86">
        <v>68.28</v>
      </c>
      <c r="J29" s="34">
        <v>69.45</v>
      </c>
      <c r="K29" s="34">
        <v>63.28</v>
      </c>
      <c r="L29" s="44">
        <v>59.9</v>
      </c>
      <c r="M29" s="34">
        <v>61.33</v>
      </c>
      <c r="N29" s="34">
        <v>68.02</v>
      </c>
      <c r="O29" s="34">
        <v>60.2</v>
      </c>
      <c r="P29" s="34">
        <v>61.27</v>
      </c>
      <c r="Q29" s="44">
        <v>200</v>
      </c>
      <c r="R29" s="42">
        <v>200</v>
      </c>
    </row>
    <row r="30" spans="1:18" x14ac:dyDescent="0.3">
      <c r="A30" s="9">
        <f t="shared" si="2"/>
        <v>28</v>
      </c>
      <c r="B30" s="21" t="s">
        <v>84</v>
      </c>
      <c r="C30" s="24" t="s">
        <v>10</v>
      </c>
      <c r="D30" s="20">
        <f t="shared" si="1"/>
        <v>77.807999999999993</v>
      </c>
      <c r="E30" s="20">
        <f t="shared" si="3"/>
        <v>59.38</v>
      </c>
      <c r="F30" s="41">
        <v>61.28</v>
      </c>
      <c r="G30" s="86">
        <v>70.06</v>
      </c>
      <c r="H30" s="86">
        <v>63.25</v>
      </c>
      <c r="I30" s="86">
        <v>200</v>
      </c>
      <c r="J30" s="34">
        <v>68.069999999999993</v>
      </c>
      <c r="K30" s="34">
        <v>59.38</v>
      </c>
      <c r="L30" s="44">
        <v>200</v>
      </c>
      <c r="M30" s="34">
        <v>59.44</v>
      </c>
      <c r="N30" s="34">
        <v>200</v>
      </c>
      <c r="O30" s="34">
        <v>70.709999999999994</v>
      </c>
      <c r="P30" s="34">
        <v>200</v>
      </c>
      <c r="Q30" s="44">
        <v>62.04</v>
      </c>
      <c r="R30" s="42">
        <v>63.85</v>
      </c>
    </row>
    <row r="31" spans="1:18" x14ac:dyDescent="0.3">
      <c r="A31" s="9">
        <f t="shared" si="2"/>
        <v>29</v>
      </c>
      <c r="B31" s="21" t="s">
        <v>426</v>
      </c>
      <c r="C31" s="24" t="s">
        <v>78</v>
      </c>
      <c r="D31" s="20">
        <f t="shared" si="1"/>
        <v>95.262000000000015</v>
      </c>
      <c r="E31" s="20">
        <f t="shared" si="3"/>
        <v>63.12</v>
      </c>
      <c r="F31" s="41">
        <v>200</v>
      </c>
      <c r="G31" s="86">
        <v>67.63</v>
      </c>
      <c r="H31" s="86">
        <v>200</v>
      </c>
      <c r="I31" s="86">
        <v>75.08</v>
      </c>
      <c r="J31" s="34">
        <v>200</v>
      </c>
      <c r="K31" s="34">
        <v>68.58</v>
      </c>
      <c r="L31" s="44">
        <v>200</v>
      </c>
      <c r="M31" s="34">
        <v>63.12</v>
      </c>
      <c r="N31" s="34">
        <v>72.7</v>
      </c>
      <c r="O31" s="34">
        <v>64.150000000000006</v>
      </c>
      <c r="P31" s="34">
        <v>70.75</v>
      </c>
      <c r="Q31" s="44">
        <v>70.61</v>
      </c>
      <c r="R31" s="42">
        <v>200</v>
      </c>
    </row>
    <row r="32" spans="1:18" x14ac:dyDescent="0.3">
      <c r="A32" s="9">
        <f t="shared" si="2"/>
        <v>30</v>
      </c>
      <c r="B32" s="21" t="s">
        <v>83</v>
      </c>
      <c r="C32" s="24" t="s">
        <v>13</v>
      </c>
      <c r="D32" s="20">
        <f t="shared" si="1"/>
        <v>103.82599999999999</v>
      </c>
      <c r="E32" s="20">
        <f t="shared" si="3"/>
        <v>59.8</v>
      </c>
      <c r="F32" s="41">
        <v>62.55</v>
      </c>
      <c r="G32" s="86">
        <v>61.69</v>
      </c>
      <c r="H32" s="86">
        <v>200</v>
      </c>
      <c r="I32" s="86">
        <v>63.29</v>
      </c>
      <c r="J32" s="34">
        <v>200</v>
      </c>
      <c r="K32" s="34">
        <v>200</v>
      </c>
      <c r="L32" s="44">
        <v>65.23</v>
      </c>
      <c r="M32" s="34">
        <v>63.42</v>
      </c>
      <c r="N32" s="34">
        <v>59.8</v>
      </c>
      <c r="O32" s="34">
        <v>200</v>
      </c>
      <c r="P32" s="34">
        <v>200</v>
      </c>
      <c r="Q32" s="44">
        <v>62.28</v>
      </c>
      <c r="R32" s="42">
        <v>200</v>
      </c>
    </row>
    <row r="33" spans="1:18" x14ac:dyDescent="0.3">
      <c r="A33" s="9">
        <f t="shared" si="2"/>
        <v>31</v>
      </c>
      <c r="B33" s="21" t="s">
        <v>61</v>
      </c>
      <c r="C33" s="24" t="s">
        <v>31</v>
      </c>
      <c r="D33" s="20">
        <f t="shared" si="1"/>
        <v>104.19500000000001</v>
      </c>
      <c r="E33" s="20">
        <f t="shared" si="3"/>
        <v>59.03</v>
      </c>
      <c r="F33" s="41">
        <v>200</v>
      </c>
      <c r="G33" s="86">
        <v>65.97</v>
      </c>
      <c r="H33" s="86">
        <v>68.989999999999995</v>
      </c>
      <c r="I33" s="86">
        <v>62.24</v>
      </c>
      <c r="J33" s="34">
        <v>200</v>
      </c>
      <c r="K33" s="34">
        <v>60.12</v>
      </c>
      <c r="L33" s="44">
        <v>200</v>
      </c>
      <c r="M33" s="34">
        <v>66.08</v>
      </c>
      <c r="N33" s="34">
        <v>59.03</v>
      </c>
      <c r="O33" s="34">
        <v>200</v>
      </c>
      <c r="P33" s="34">
        <v>200</v>
      </c>
      <c r="Q33" s="44">
        <v>59.52</v>
      </c>
      <c r="R33" s="42">
        <v>200</v>
      </c>
    </row>
    <row r="34" spans="1:18" x14ac:dyDescent="0.3">
      <c r="A34" s="9">
        <f t="shared" si="2"/>
        <v>32</v>
      </c>
      <c r="B34" s="21" t="s">
        <v>427</v>
      </c>
      <c r="C34" s="24" t="s">
        <v>6</v>
      </c>
      <c r="D34" s="20">
        <f t="shared" si="1"/>
        <v>111.873</v>
      </c>
      <c r="E34" s="20">
        <f t="shared" si="3"/>
        <v>67.959999999999994</v>
      </c>
      <c r="F34" s="41">
        <v>200</v>
      </c>
      <c r="G34" s="86">
        <v>200</v>
      </c>
      <c r="H34" s="86">
        <v>200</v>
      </c>
      <c r="I34" s="86">
        <v>72.47</v>
      </c>
      <c r="J34" s="34">
        <v>76.400000000000006</v>
      </c>
      <c r="K34" s="34">
        <v>200</v>
      </c>
      <c r="L34" s="44">
        <v>74.349999999999994</v>
      </c>
      <c r="M34" s="34">
        <v>200</v>
      </c>
      <c r="N34" s="34">
        <v>200</v>
      </c>
      <c r="O34" s="34">
        <v>75.78</v>
      </c>
      <c r="P34" s="34">
        <v>74.12</v>
      </c>
      <c r="Q34" s="44">
        <v>77.650000000000006</v>
      </c>
      <c r="R34" s="42">
        <v>67.959999999999994</v>
      </c>
    </row>
    <row r="35" spans="1:18" x14ac:dyDescent="0.3">
      <c r="A35" s="9">
        <f t="shared" si="2"/>
        <v>33</v>
      </c>
      <c r="B35" s="21" t="s">
        <v>114</v>
      </c>
      <c r="C35" s="24" t="s">
        <v>11</v>
      </c>
      <c r="D35" s="20">
        <f t="shared" si="1"/>
        <v>118.152</v>
      </c>
      <c r="E35" s="20">
        <f t="shared" si="3"/>
        <v>59.23</v>
      </c>
      <c r="F35" s="41">
        <v>200</v>
      </c>
      <c r="G35" s="34">
        <v>59.96</v>
      </c>
      <c r="H35" s="34">
        <v>200</v>
      </c>
      <c r="I35" s="34">
        <v>200</v>
      </c>
      <c r="J35" s="86">
        <v>70.16</v>
      </c>
      <c r="K35" s="34">
        <v>63.89</v>
      </c>
      <c r="L35" s="87">
        <v>200</v>
      </c>
      <c r="M35" s="86">
        <v>66</v>
      </c>
      <c r="N35" s="34">
        <v>200</v>
      </c>
      <c r="O35" s="34">
        <v>62.28</v>
      </c>
      <c r="P35" s="34">
        <v>59.23</v>
      </c>
      <c r="Q35" s="44">
        <v>200</v>
      </c>
      <c r="R35" s="42">
        <v>200</v>
      </c>
    </row>
    <row r="36" spans="1:18" x14ac:dyDescent="0.3">
      <c r="A36" s="9">
        <f t="shared" si="2"/>
        <v>34</v>
      </c>
      <c r="B36" s="21" t="s">
        <v>79</v>
      </c>
      <c r="C36" s="24" t="s">
        <v>33</v>
      </c>
      <c r="D36" s="20">
        <f t="shared" si="1"/>
        <v>119.13199999999999</v>
      </c>
      <c r="E36" s="20">
        <f t="shared" si="3"/>
        <v>60.87</v>
      </c>
      <c r="F36" s="88">
        <v>200</v>
      </c>
      <c r="G36" s="34">
        <v>66.22</v>
      </c>
      <c r="H36" s="34">
        <v>69.069999999999993</v>
      </c>
      <c r="I36" s="34">
        <v>200</v>
      </c>
      <c r="J36" s="34">
        <v>62.73</v>
      </c>
      <c r="K36" s="34">
        <v>63.19</v>
      </c>
      <c r="L36" s="44">
        <v>200</v>
      </c>
      <c r="M36" s="34">
        <v>200</v>
      </c>
      <c r="N36" s="34">
        <v>69.239999999999995</v>
      </c>
      <c r="O36" s="86">
        <v>60.87</v>
      </c>
      <c r="P36" s="34">
        <v>200</v>
      </c>
      <c r="Q36" s="44">
        <v>200</v>
      </c>
      <c r="R36" s="89">
        <v>200</v>
      </c>
    </row>
    <row r="37" spans="1:18" x14ac:dyDescent="0.3">
      <c r="A37" s="9">
        <f t="shared" si="2"/>
        <v>35</v>
      </c>
      <c r="B37" s="21" t="s">
        <v>172</v>
      </c>
      <c r="C37" s="24" t="s">
        <v>78</v>
      </c>
      <c r="D37" s="20">
        <f t="shared" si="1"/>
        <v>120.51899999999998</v>
      </c>
      <c r="E37" s="20">
        <f>MIN(F37:R37)</f>
        <v>63.85</v>
      </c>
      <c r="F37" s="88">
        <v>72.650000000000006</v>
      </c>
      <c r="G37" s="34">
        <v>200</v>
      </c>
      <c r="H37" s="34">
        <v>64.180000000000007</v>
      </c>
      <c r="I37" s="34">
        <v>65.180000000000007</v>
      </c>
      <c r="J37" s="86">
        <v>64.760000000000005</v>
      </c>
      <c r="K37" s="86">
        <v>200</v>
      </c>
      <c r="L37" s="44">
        <v>200</v>
      </c>
      <c r="M37" s="34">
        <v>200</v>
      </c>
      <c r="N37" s="34">
        <v>200</v>
      </c>
      <c r="O37" s="34">
        <v>74.569999999999993</v>
      </c>
      <c r="P37" s="34">
        <v>200</v>
      </c>
      <c r="Q37" s="44">
        <v>200</v>
      </c>
      <c r="R37" s="42">
        <v>63.85</v>
      </c>
    </row>
    <row r="38" spans="1:18" x14ac:dyDescent="0.3">
      <c r="A38" s="9">
        <f t="shared" si="2"/>
        <v>36</v>
      </c>
      <c r="B38" s="21" t="s">
        <v>77</v>
      </c>
      <c r="C38" s="24" t="s">
        <v>10</v>
      </c>
      <c r="D38" s="20">
        <f t="shared" si="1"/>
        <v>132.512</v>
      </c>
      <c r="E38" s="20">
        <f>MIN(F38:R38)</f>
        <v>61.55</v>
      </c>
      <c r="F38" s="88">
        <v>62.46</v>
      </c>
      <c r="G38" s="34">
        <v>200</v>
      </c>
      <c r="H38" s="34">
        <v>65.97</v>
      </c>
      <c r="I38" s="34">
        <v>200</v>
      </c>
      <c r="J38" s="86">
        <v>200</v>
      </c>
      <c r="K38" s="86">
        <v>200</v>
      </c>
      <c r="L38" s="44">
        <v>200</v>
      </c>
      <c r="M38" s="34">
        <v>70.930000000000007</v>
      </c>
      <c r="N38" s="34">
        <v>64.209999999999994</v>
      </c>
      <c r="O38" s="34">
        <v>61.55</v>
      </c>
      <c r="P38" s="34">
        <v>200</v>
      </c>
      <c r="Q38" s="44">
        <v>200</v>
      </c>
      <c r="R38" s="42">
        <v>200</v>
      </c>
    </row>
    <row r="39" spans="1:18" ht="15" thickBot="1" x14ac:dyDescent="0.35">
      <c r="A39" s="16">
        <f t="shared" si="2"/>
        <v>37</v>
      </c>
      <c r="B39" s="14" t="s">
        <v>244</v>
      </c>
      <c r="C39" s="15" t="s">
        <v>33</v>
      </c>
      <c r="D39" s="28">
        <f t="shared" si="1"/>
        <v>160.82299999999958</v>
      </c>
      <c r="E39" s="28">
        <f>MIN(F39:R39)</f>
        <v>67.13</v>
      </c>
      <c r="F39" s="14">
        <v>200</v>
      </c>
      <c r="G39" s="18">
        <v>200</v>
      </c>
      <c r="H39" s="18">
        <v>200</v>
      </c>
      <c r="I39" s="18">
        <v>200</v>
      </c>
      <c r="J39" s="91">
        <v>200</v>
      </c>
      <c r="K39" s="18">
        <v>200</v>
      </c>
      <c r="L39" s="25">
        <v>99200</v>
      </c>
      <c r="M39" s="18">
        <v>70.010000000000005</v>
      </c>
      <c r="N39" s="18">
        <v>200</v>
      </c>
      <c r="O39" s="91">
        <v>67.13</v>
      </c>
      <c r="P39" s="91">
        <v>71.09</v>
      </c>
      <c r="Q39" s="96">
        <v>200</v>
      </c>
      <c r="R39" s="15">
        <v>200</v>
      </c>
    </row>
  </sheetData>
  <mergeCells count="1">
    <mergeCell ref="A1:R1"/>
  </mergeCells>
  <conditionalFormatting sqref="E2:E39">
    <cfRule type="top10" dxfId="80" priority="64" bottom="1" rank="1"/>
  </conditionalFormatting>
  <conditionalFormatting sqref="F3:R26">
    <cfRule type="cellIs" dxfId="79" priority="1" operator="equal">
      <formula>LARGE($F3:$R3,2)</formula>
    </cfRule>
    <cfRule type="cellIs" dxfId="78" priority="2" operator="equal">
      <formula>LARGE($F3:$R3,3)</formula>
    </cfRule>
    <cfRule type="cellIs" dxfId="77" priority="3" operator="equal">
      <formula>LARGE($F3:$R3,1)</formula>
    </cfRule>
  </conditionalFormatting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3AAC-FFD3-4F9C-845B-7F1216F3B8FD}">
  <sheetPr>
    <pageSetUpPr fitToPage="1"/>
  </sheetPr>
  <dimension ref="A1:Q35"/>
  <sheetViews>
    <sheetView zoomScale="190" zoomScaleNormal="190" workbookViewId="0">
      <selection activeCell="B30" sqref="B30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8" bestFit="1" customWidth="1"/>
    <col min="4" max="4" width="8.33203125" bestFit="1" customWidth="1"/>
    <col min="5" max="5" width="7.44140625" bestFit="1" customWidth="1"/>
    <col min="6" max="14" width="8.33203125" bestFit="1" customWidth="1"/>
    <col min="15" max="17" width="9.33203125" bestFit="1" customWidth="1"/>
  </cols>
  <sheetData>
    <row r="1" spans="1:17" ht="24" thickBot="1" x14ac:dyDescent="0.35">
      <c r="A1" s="151" t="s">
        <v>374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/>
    </row>
    <row r="2" spans="1:17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8" t="s">
        <v>119</v>
      </c>
    </row>
    <row r="3" spans="1:17" x14ac:dyDescent="0.3">
      <c r="A3" s="55">
        <v>1</v>
      </c>
      <c r="B3" s="12" t="s">
        <v>43</v>
      </c>
      <c r="C3" s="13" t="s">
        <v>11</v>
      </c>
      <c r="D3" s="20">
        <f>(SUM(F3:Q3)-LARGE(F3:Q3,1)-LARGE(F3:Q3,2)-LARGE(F3:Q3,3))/9</f>
        <v>58.514444444444457</v>
      </c>
      <c r="E3" s="20">
        <f>MIN(F3:Q3)</f>
        <v>55.51</v>
      </c>
      <c r="F3" s="12">
        <v>200</v>
      </c>
      <c r="G3" s="10">
        <v>200</v>
      </c>
      <c r="H3" s="10">
        <v>59.1</v>
      </c>
      <c r="I3" s="10">
        <v>200</v>
      </c>
      <c r="J3" s="10">
        <v>58.94</v>
      </c>
      <c r="K3" s="10">
        <v>62.6</v>
      </c>
      <c r="L3" s="11">
        <v>57.84</v>
      </c>
      <c r="M3" s="10">
        <v>59.3</v>
      </c>
      <c r="N3" s="10">
        <v>58.04</v>
      </c>
      <c r="O3" s="10">
        <v>58.41</v>
      </c>
      <c r="P3" s="10">
        <v>55.51</v>
      </c>
      <c r="Q3" s="13">
        <v>56.89</v>
      </c>
    </row>
    <row r="4" spans="1:17" x14ac:dyDescent="0.3">
      <c r="A4" s="54">
        <v>2</v>
      </c>
      <c r="B4" s="21" t="s">
        <v>42</v>
      </c>
      <c r="C4" s="24" t="s">
        <v>6</v>
      </c>
      <c r="D4" s="20">
        <f t="shared" ref="D4:D35" si="0">(SUM(F4:Q4)-LARGE(F4:Q4,1)-LARGE(F4:Q4,2)-LARGE(F4:Q4,3))/9</f>
        <v>58.75222222222223</v>
      </c>
      <c r="E4" s="20">
        <f t="shared" ref="E4:E35" si="1">MIN(F4:Q4)</f>
        <v>57.48</v>
      </c>
      <c r="F4" s="41">
        <v>58.68</v>
      </c>
      <c r="G4" s="34">
        <v>200</v>
      </c>
      <c r="H4" s="34">
        <v>200</v>
      </c>
      <c r="I4" s="34">
        <v>59.51</v>
      </c>
      <c r="J4" s="34">
        <v>61.42</v>
      </c>
      <c r="K4" s="34">
        <v>57.48</v>
      </c>
      <c r="L4" s="44">
        <v>62.67</v>
      </c>
      <c r="M4" s="34">
        <v>58.08</v>
      </c>
      <c r="N4" s="34">
        <v>59.01</v>
      </c>
      <c r="O4" s="34">
        <v>58.1</v>
      </c>
      <c r="P4" s="34">
        <v>58.52</v>
      </c>
      <c r="Q4" s="42">
        <v>57.97</v>
      </c>
    </row>
    <row r="5" spans="1:17" x14ac:dyDescent="0.3">
      <c r="A5" s="59">
        <f>A4+1</f>
        <v>3</v>
      </c>
      <c r="B5" s="21" t="s">
        <v>64</v>
      </c>
      <c r="C5" s="24" t="s">
        <v>6</v>
      </c>
      <c r="D5" s="20">
        <f t="shared" si="0"/>
        <v>58.753333333333316</v>
      </c>
      <c r="E5" s="20">
        <f t="shared" si="1"/>
        <v>56.64</v>
      </c>
      <c r="F5" s="41">
        <v>59.73</v>
      </c>
      <c r="G5" s="34">
        <v>60.33</v>
      </c>
      <c r="H5" s="34">
        <v>58.45</v>
      </c>
      <c r="I5" s="34">
        <v>59.09</v>
      </c>
      <c r="J5" s="34">
        <v>59.74</v>
      </c>
      <c r="K5" s="34">
        <v>60.47</v>
      </c>
      <c r="L5" s="44">
        <v>63.06</v>
      </c>
      <c r="M5" s="34">
        <v>58.91</v>
      </c>
      <c r="N5" s="34">
        <v>58.85</v>
      </c>
      <c r="O5" s="34">
        <v>59.32</v>
      </c>
      <c r="P5" s="34">
        <v>58.05</v>
      </c>
      <c r="Q5" s="42">
        <v>56.64</v>
      </c>
    </row>
    <row r="6" spans="1:17" x14ac:dyDescent="0.3">
      <c r="A6" s="40">
        <f t="shared" ref="A6:A35" si="2">A5+1</f>
        <v>4</v>
      </c>
      <c r="B6" s="21" t="s">
        <v>70</v>
      </c>
      <c r="C6" s="24" t="s">
        <v>6</v>
      </c>
      <c r="D6" s="20">
        <f t="shared" si="0"/>
        <v>59.112222222222222</v>
      </c>
      <c r="E6" s="20">
        <f t="shared" si="1"/>
        <v>58.29</v>
      </c>
      <c r="F6" s="41">
        <v>60.61</v>
      </c>
      <c r="G6" s="34">
        <v>58.79</v>
      </c>
      <c r="H6" s="34">
        <v>59.85</v>
      </c>
      <c r="I6" s="34">
        <v>60.79</v>
      </c>
      <c r="J6" s="34">
        <v>61.08</v>
      </c>
      <c r="K6" s="34">
        <v>59.69</v>
      </c>
      <c r="L6" s="44">
        <v>58.45</v>
      </c>
      <c r="M6" s="34">
        <v>58.29</v>
      </c>
      <c r="N6" s="34">
        <v>58.69</v>
      </c>
      <c r="O6" s="34">
        <v>62.9</v>
      </c>
      <c r="P6" s="34">
        <v>58.54</v>
      </c>
      <c r="Q6" s="42">
        <v>59.1</v>
      </c>
    </row>
    <row r="7" spans="1:17" x14ac:dyDescent="0.3">
      <c r="A7" s="9">
        <f t="shared" si="2"/>
        <v>5</v>
      </c>
      <c r="B7" s="21" t="s">
        <v>71</v>
      </c>
      <c r="C7" s="24" t="s">
        <v>33</v>
      </c>
      <c r="D7" s="20">
        <f t="shared" si="0"/>
        <v>59.48333333333332</v>
      </c>
      <c r="E7" s="20">
        <f t="shared" si="1"/>
        <v>58.08</v>
      </c>
      <c r="F7" s="41">
        <v>200</v>
      </c>
      <c r="G7" s="34">
        <v>62.14</v>
      </c>
      <c r="H7" s="34">
        <v>58.76</v>
      </c>
      <c r="I7" s="34">
        <v>59.87</v>
      </c>
      <c r="J7" s="34">
        <v>61.59</v>
      </c>
      <c r="K7" s="34">
        <v>59.06</v>
      </c>
      <c r="L7" s="44">
        <v>58.71</v>
      </c>
      <c r="M7" s="34">
        <v>58.21</v>
      </c>
      <c r="N7" s="34">
        <v>58.08</v>
      </c>
      <c r="O7" s="34">
        <v>58.93</v>
      </c>
      <c r="P7" s="34">
        <v>200</v>
      </c>
      <c r="Q7" s="42">
        <v>200</v>
      </c>
    </row>
    <row r="8" spans="1:17" x14ac:dyDescent="0.3">
      <c r="A8" s="9">
        <f t="shared" si="2"/>
        <v>6</v>
      </c>
      <c r="B8" s="21" t="s">
        <v>51</v>
      </c>
      <c r="C8" s="24" t="s">
        <v>7</v>
      </c>
      <c r="D8" s="20">
        <f t="shared" si="0"/>
        <v>60.080000000000027</v>
      </c>
      <c r="E8" s="20">
        <f t="shared" si="1"/>
        <v>56.98</v>
      </c>
      <c r="F8" s="41">
        <v>63.81</v>
      </c>
      <c r="G8" s="34">
        <v>200</v>
      </c>
      <c r="H8" s="34">
        <v>64.42</v>
      </c>
      <c r="I8" s="34">
        <v>62.71</v>
      </c>
      <c r="J8" s="34">
        <v>61.99</v>
      </c>
      <c r="K8" s="34">
        <v>61.21</v>
      </c>
      <c r="L8" s="44">
        <v>61.06</v>
      </c>
      <c r="M8" s="34">
        <v>61.71</v>
      </c>
      <c r="N8" s="34">
        <v>56.98</v>
      </c>
      <c r="O8" s="34">
        <v>57.86</v>
      </c>
      <c r="P8" s="34">
        <v>59.11</v>
      </c>
      <c r="Q8" s="42">
        <v>58.09</v>
      </c>
    </row>
    <row r="9" spans="1:17" x14ac:dyDescent="0.3">
      <c r="A9" s="9">
        <f t="shared" si="2"/>
        <v>7</v>
      </c>
      <c r="B9" s="21" t="s">
        <v>68</v>
      </c>
      <c r="C9" s="24" t="s">
        <v>32</v>
      </c>
      <c r="D9" s="20">
        <f t="shared" si="0"/>
        <v>60.178888888888849</v>
      </c>
      <c r="E9" s="20">
        <f t="shared" si="1"/>
        <v>57.43</v>
      </c>
      <c r="F9" s="41">
        <v>200</v>
      </c>
      <c r="G9" s="34">
        <v>59.62</v>
      </c>
      <c r="H9" s="34">
        <v>59.01</v>
      </c>
      <c r="I9" s="34">
        <v>75.099999999999994</v>
      </c>
      <c r="J9" s="34">
        <v>71.08</v>
      </c>
      <c r="K9" s="34">
        <v>63.87</v>
      </c>
      <c r="L9" s="44">
        <v>59.65</v>
      </c>
      <c r="M9" s="34">
        <v>58.31</v>
      </c>
      <c r="N9" s="34">
        <v>62.3</v>
      </c>
      <c r="O9" s="34">
        <v>61.9</v>
      </c>
      <c r="P9" s="34">
        <v>59.52</v>
      </c>
      <c r="Q9" s="42">
        <v>57.43</v>
      </c>
    </row>
    <row r="10" spans="1:17" x14ac:dyDescent="0.3">
      <c r="A10" s="9">
        <f t="shared" si="2"/>
        <v>8</v>
      </c>
      <c r="B10" s="21" t="s">
        <v>65</v>
      </c>
      <c r="C10" s="24" t="s">
        <v>11</v>
      </c>
      <c r="D10" s="20">
        <f t="shared" si="0"/>
        <v>60.441111111111113</v>
      </c>
      <c r="E10" s="20">
        <f t="shared" si="1"/>
        <v>57.95</v>
      </c>
      <c r="F10" s="41">
        <v>65.97</v>
      </c>
      <c r="G10" s="34">
        <v>200</v>
      </c>
      <c r="H10" s="34">
        <v>61.73</v>
      </c>
      <c r="I10" s="34">
        <v>61.62</v>
      </c>
      <c r="J10" s="34">
        <v>61.68</v>
      </c>
      <c r="K10" s="34">
        <v>200</v>
      </c>
      <c r="L10" s="44">
        <v>63.39</v>
      </c>
      <c r="M10" s="34">
        <v>60.09</v>
      </c>
      <c r="N10" s="34">
        <v>59.34</v>
      </c>
      <c r="O10" s="34">
        <v>58.42</v>
      </c>
      <c r="P10" s="34">
        <v>59.75</v>
      </c>
      <c r="Q10" s="42">
        <v>57.95</v>
      </c>
    </row>
    <row r="11" spans="1:17" x14ac:dyDescent="0.3">
      <c r="A11" s="9">
        <f t="shared" si="2"/>
        <v>9</v>
      </c>
      <c r="B11" s="21" t="s">
        <v>44</v>
      </c>
      <c r="C11" s="24" t="s">
        <v>13</v>
      </c>
      <c r="D11" s="20">
        <f t="shared" si="0"/>
        <v>60.515555555555551</v>
      </c>
      <c r="E11" s="20">
        <f t="shared" si="1"/>
        <v>56.37</v>
      </c>
      <c r="F11" s="41">
        <v>66.86</v>
      </c>
      <c r="G11" s="34">
        <v>59.74</v>
      </c>
      <c r="H11" s="34">
        <v>65.23</v>
      </c>
      <c r="I11" s="34">
        <v>68.8</v>
      </c>
      <c r="J11" s="34">
        <v>68.58</v>
      </c>
      <c r="K11" s="34">
        <v>60.23</v>
      </c>
      <c r="L11" s="44">
        <v>57.84</v>
      </c>
      <c r="M11" s="34">
        <v>60.1</v>
      </c>
      <c r="N11" s="34">
        <v>58.9</v>
      </c>
      <c r="O11" s="34">
        <v>63.26</v>
      </c>
      <c r="P11" s="34">
        <v>62.97</v>
      </c>
      <c r="Q11" s="42">
        <v>56.37</v>
      </c>
    </row>
    <row r="12" spans="1:17" x14ac:dyDescent="0.3">
      <c r="A12" s="9">
        <f t="shared" si="2"/>
        <v>10</v>
      </c>
      <c r="B12" s="21" t="s">
        <v>72</v>
      </c>
      <c r="C12" s="24" t="s">
        <v>12</v>
      </c>
      <c r="D12" s="20">
        <f t="shared" si="0"/>
        <v>62.202222222222218</v>
      </c>
      <c r="E12" s="20">
        <f t="shared" si="1"/>
        <v>59.48</v>
      </c>
      <c r="F12" s="41">
        <v>200</v>
      </c>
      <c r="G12" s="34">
        <v>63.77</v>
      </c>
      <c r="H12" s="34">
        <v>59.48</v>
      </c>
      <c r="I12" s="34">
        <v>62.27</v>
      </c>
      <c r="J12" s="34">
        <v>62.37</v>
      </c>
      <c r="K12" s="34">
        <v>62.41</v>
      </c>
      <c r="L12" s="44">
        <v>60.67</v>
      </c>
      <c r="M12" s="34">
        <v>200</v>
      </c>
      <c r="N12" s="34">
        <v>200</v>
      </c>
      <c r="O12" s="34">
        <v>62.67</v>
      </c>
      <c r="P12" s="34">
        <v>63.13</v>
      </c>
      <c r="Q12" s="42">
        <v>63.05</v>
      </c>
    </row>
    <row r="13" spans="1:17" x14ac:dyDescent="0.3">
      <c r="A13" s="9">
        <f t="shared" si="2"/>
        <v>11</v>
      </c>
      <c r="B13" s="21" t="s">
        <v>55</v>
      </c>
      <c r="C13" s="24" t="s">
        <v>11</v>
      </c>
      <c r="D13" s="20">
        <f t="shared" si="0"/>
        <v>62.476666666666659</v>
      </c>
      <c r="E13" s="20">
        <f t="shared" si="1"/>
        <v>58.63</v>
      </c>
      <c r="F13" s="41">
        <v>67.58</v>
      </c>
      <c r="G13" s="34">
        <v>200</v>
      </c>
      <c r="H13" s="34">
        <v>62.63</v>
      </c>
      <c r="I13" s="34">
        <v>58.63</v>
      </c>
      <c r="J13" s="34">
        <v>200</v>
      </c>
      <c r="K13" s="34">
        <v>200</v>
      </c>
      <c r="L13" s="44">
        <v>64.22</v>
      </c>
      <c r="M13" s="34">
        <v>59.77</v>
      </c>
      <c r="N13" s="34">
        <v>61.25</v>
      </c>
      <c r="O13" s="34">
        <v>64.14</v>
      </c>
      <c r="P13" s="34">
        <v>62.11</v>
      </c>
      <c r="Q13" s="42">
        <v>61.96</v>
      </c>
    </row>
    <row r="14" spans="1:17" x14ac:dyDescent="0.3">
      <c r="A14" s="9">
        <f t="shared" si="2"/>
        <v>12</v>
      </c>
      <c r="B14" s="21" t="s">
        <v>53</v>
      </c>
      <c r="C14" s="24" t="s">
        <v>12</v>
      </c>
      <c r="D14" s="20">
        <f t="shared" si="0"/>
        <v>62.613333333333358</v>
      </c>
      <c r="E14" s="20">
        <f t="shared" si="1"/>
        <v>60.14</v>
      </c>
      <c r="F14" s="41">
        <v>60.14</v>
      </c>
      <c r="G14" s="34">
        <v>62.59</v>
      </c>
      <c r="H14" s="34">
        <v>200</v>
      </c>
      <c r="I14" s="34">
        <v>200</v>
      </c>
      <c r="J14" s="34">
        <v>68.72</v>
      </c>
      <c r="K14" s="34">
        <v>60.91</v>
      </c>
      <c r="L14" s="44">
        <v>60.91</v>
      </c>
      <c r="M14" s="34">
        <v>62.49</v>
      </c>
      <c r="N14" s="34">
        <v>200</v>
      </c>
      <c r="O14" s="34">
        <v>62.15</v>
      </c>
      <c r="P14" s="34">
        <v>62.73</v>
      </c>
      <c r="Q14" s="42">
        <v>62.88</v>
      </c>
    </row>
    <row r="15" spans="1:17" x14ac:dyDescent="0.3">
      <c r="A15" s="9">
        <f t="shared" si="2"/>
        <v>13</v>
      </c>
      <c r="B15" s="21" t="s">
        <v>73</v>
      </c>
      <c r="C15" s="24" t="s">
        <v>10</v>
      </c>
      <c r="D15" s="20">
        <f t="shared" si="0"/>
        <v>63.25</v>
      </c>
      <c r="E15" s="20">
        <f t="shared" si="1"/>
        <v>58.32</v>
      </c>
      <c r="F15" s="41">
        <v>68.16</v>
      </c>
      <c r="G15" s="34">
        <v>62.17</v>
      </c>
      <c r="H15" s="34">
        <v>68.27</v>
      </c>
      <c r="I15" s="34">
        <v>200</v>
      </c>
      <c r="J15" s="34">
        <v>200</v>
      </c>
      <c r="K15" s="34">
        <v>62.1</v>
      </c>
      <c r="L15" s="44">
        <v>58.32</v>
      </c>
      <c r="M15" s="34">
        <v>200</v>
      </c>
      <c r="N15" s="34">
        <v>61.82</v>
      </c>
      <c r="O15" s="34">
        <v>60.57</v>
      </c>
      <c r="P15" s="34">
        <v>63.22</v>
      </c>
      <c r="Q15" s="42">
        <v>64.62</v>
      </c>
    </row>
    <row r="16" spans="1:17" x14ac:dyDescent="0.3">
      <c r="A16" s="9">
        <f t="shared" si="2"/>
        <v>14</v>
      </c>
      <c r="B16" s="21" t="s">
        <v>74</v>
      </c>
      <c r="C16" s="24" t="s">
        <v>7</v>
      </c>
      <c r="D16" s="20">
        <f t="shared" si="0"/>
        <v>63.255555555555539</v>
      </c>
      <c r="E16" s="20">
        <f t="shared" si="1"/>
        <v>60.56</v>
      </c>
      <c r="F16" s="41">
        <v>63.21</v>
      </c>
      <c r="G16" s="34">
        <v>200</v>
      </c>
      <c r="H16" s="34">
        <v>66.61</v>
      </c>
      <c r="I16" s="34">
        <v>63.69</v>
      </c>
      <c r="J16" s="34">
        <v>200</v>
      </c>
      <c r="K16" s="34">
        <v>65.260000000000005</v>
      </c>
      <c r="L16" s="44">
        <v>64.31</v>
      </c>
      <c r="M16" s="34">
        <v>60.99</v>
      </c>
      <c r="N16" s="34">
        <v>70.150000000000006</v>
      </c>
      <c r="O16" s="34">
        <v>62.9</v>
      </c>
      <c r="P16" s="34">
        <v>61.77</v>
      </c>
      <c r="Q16" s="42">
        <v>60.56</v>
      </c>
    </row>
    <row r="17" spans="1:17" x14ac:dyDescent="0.3">
      <c r="A17" s="9">
        <f t="shared" si="2"/>
        <v>15</v>
      </c>
      <c r="B17" s="21" t="s">
        <v>75</v>
      </c>
      <c r="C17" s="24" t="s">
        <v>11</v>
      </c>
      <c r="D17" s="20">
        <f t="shared" si="0"/>
        <v>63.416666666666693</v>
      </c>
      <c r="E17" s="20">
        <f t="shared" si="1"/>
        <v>60.91</v>
      </c>
      <c r="F17" s="41">
        <v>61.15</v>
      </c>
      <c r="G17" s="34">
        <v>67.45</v>
      </c>
      <c r="H17" s="34">
        <v>65.63</v>
      </c>
      <c r="I17" s="34">
        <v>62.29</v>
      </c>
      <c r="J17" s="34">
        <v>200</v>
      </c>
      <c r="K17" s="34">
        <v>200</v>
      </c>
      <c r="L17" s="44">
        <v>200</v>
      </c>
      <c r="M17" s="34">
        <v>63.24</v>
      </c>
      <c r="N17" s="34">
        <v>63.25</v>
      </c>
      <c r="O17" s="34">
        <v>62.14</v>
      </c>
      <c r="P17" s="34">
        <v>60.91</v>
      </c>
      <c r="Q17" s="42">
        <v>64.69</v>
      </c>
    </row>
    <row r="18" spans="1:17" x14ac:dyDescent="0.3">
      <c r="A18" s="9">
        <f t="shared" si="2"/>
        <v>16</v>
      </c>
      <c r="B18" s="21" t="s">
        <v>76</v>
      </c>
      <c r="C18" s="24" t="s">
        <v>12</v>
      </c>
      <c r="D18" s="20">
        <f t="shared" si="0"/>
        <v>63.978888888888882</v>
      </c>
      <c r="E18" s="20">
        <f t="shared" si="1"/>
        <v>61.33</v>
      </c>
      <c r="F18" s="41">
        <v>67.69</v>
      </c>
      <c r="G18" s="34">
        <v>67.239999999999995</v>
      </c>
      <c r="H18" s="34">
        <v>72.150000000000006</v>
      </c>
      <c r="I18" s="34">
        <v>65.25</v>
      </c>
      <c r="J18" s="34">
        <v>66.14</v>
      </c>
      <c r="K18" s="34">
        <v>64.78</v>
      </c>
      <c r="L18" s="44">
        <v>64.41</v>
      </c>
      <c r="M18" s="34">
        <v>61.33</v>
      </c>
      <c r="N18" s="34">
        <v>62.16</v>
      </c>
      <c r="O18" s="34">
        <v>64.790000000000006</v>
      </c>
      <c r="P18" s="34">
        <v>64.36</v>
      </c>
      <c r="Q18" s="42">
        <v>62.59</v>
      </c>
    </row>
    <row r="19" spans="1:17" x14ac:dyDescent="0.3">
      <c r="A19" s="9">
        <f t="shared" si="2"/>
        <v>17</v>
      </c>
      <c r="B19" s="21" t="s">
        <v>77</v>
      </c>
      <c r="C19" s="24" t="s">
        <v>10</v>
      </c>
      <c r="D19" s="20">
        <f t="shared" si="0"/>
        <v>64.307777777777787</v>
      </c>
      <c r="E19" s="20">
        <f t="shared" si="1"/>
        <v>59.41</v>
      </c>
      <c r="F19" s="41">
        <v>200</v>
      </c>
      <c r="G19" s="34">
        <v>59.41</v>
      </c>
      <c r="H19" s="34">
        <v>64.739999999999995</v>
      </c>
      <c r="I19" s="34">
        <v>63.03</v>
      </c>
      <c r="J19" s="34">
        <v>200</v>
      </c>
      <c r="K19" s="34">
        <v>66.56</v>
      </c>
      <c r="L19" s="44">
        <v>67.760000000000005</v>
      </c>
      <c r="M19" s="34">
        <v>66.260000000000005</v>
      </c>
      <c r="N19" s="34">
        <v>63.84</v>
      </c>
      <c r="O19" s="34">
        <v>61.7</v>
      </c>
      <c r="P19" s="34">
        <v>68.34</v>
      </c>
      <c r="Q19" s="42">
        <v>65.47</v>
      </c>
    </row>
    <row r="20" spans="1:17" x14ac:dyDescent="0.3">
      <c r="A20" s="9">
        <f t="shared" si="2"/>
        <v>18</v>
      </c>
      <c r="B20" s="21" t="s">
        <v>172</v>
      </c>
      <c r="C20" s="24" t="s">
        <v>78</v>
      </c>
      <c r="D20" s="20">
        <f t="shared" si="0"/>
        <v>65.48555555555555</v>
      </c>
      <c r="E20" s="20">
        <f t="shared" si="1"/>
        <v>61.95</v>
      </c>
      <c r="F20" s="41">
        <v>200</v>
      </c>
      <c r="G20" s="34">
        <v>66.31</v>
      </c>
      <c r="H20" s="34">
        <v>61.95</v>
      </c>
      <c r="I20" s="34">
        <v>200</v>
      </c>
      <c r="J20" s="34">
        <v>63.32</v>
      </c>
      <c r="K20" s="34">
        <v>68.39</v>
      </c>
      <c r="L20" s="44">
        <v>67.819999999999993</v>
      </c>
      <c r="M20" s="34">
        <v>62.39</v>
      </c>
      <c r="N20" s="34">
        <v>71.05</v>
      </c>
      <c r="O20" s="34">
        <v>65.180000000000007</v>
      </c>
      <c r="P20" s="34">
        <v>70.08</v>
      </c>
      <c r="Q20" s="42">
        <v>63.93</v>
      </c>
    </row>
    <row r="21" spans="1:17" x14ac:dyDescent="0.3">
      <c r="A21" s="9">
        <f t="shared" si="2"/>
        <v>19</v>
      </c>
      <c r="B21" s="21" t="s">
        <v>122</v>
      </c>
      <c r="C21" s="24" t="s">
        <v>13</v>
      </c>
      <c r="D21" s="20">
        <f t="shared" si="0"/>
        <v>65.7222222222222</v>
      </c>
      <c r="E21" s="20">
        <f t="shared" si="1"/>
        <v>60.18</v>
      </c>
      <c r="F21" s="41">
        <v>65.489999999999995</v>
      </c>
      <c r="G21" s="34">
        <v>200</v>
      </c>
      <c r="H21" s="34">
        <v>200</v>
      </c>
      <c r="I21" s="34">
        <v>65.42</v>
      </c>
      <c r="J21" s="34">
        <v>73.849999999999994</v>
      </c>
      <c r="K21" s="34">
        <v>71.75</v>
      </c>
      <c r="L21" s="44">
        <v>63.77</v>
      </c>
      <c r="M21" s="34">
        <v>60.18</v>
      </c>
      <c r="N21" s="34">
        <v>63.72</v>
      </c>
      <c r="O21" s="34">
        <v>200</v>
      </c>
      <c r="P21" s="34">
        <v>63.82</v>
      </c>
      <c r="Q21" s="42">
        <v>63.5</v>
      </c>
    </row>
    <row r="22" spans="1:17" x14ac:dyDescent="0.3">
      <c r="A22" s="9">
        <f t="shared" si="2"/>
        <v>20</v>
      </c>
      <c r="B22" s="21" t="s">
        <v>79</v>
      </c>
      <c r="C22" s="24" t="s">
        <v>33</v>
      </c>
      <c r="D22" s="20">
        <f t="shared" si="0"/>
        <v>66.027777777777771</v>
      </c>
      <c r="E22" s="20">
        <f t="shared" si="1"/>
        <v>59.61</v>
      </c>
      <c r="F22" s="41">
        <v>59.61</v>
      </c>
      <c r="G22" s="34">
        <v>59.78</v>
      </c>
      <c r="H22" s="34">
        <v>66.97</v>
      </c>
      <c r="I22" s="34">
        <v>200</v>
      </c>
      <c r="J22" s="34">
        <v>200</v>
      </c>
      <c r="K22" s="34">
        <v>66.22</v>
      </c>
      <c r="L22" s="44">
        <v>61.98</v>
      </c>
      <c r="M22" s="34">
        <v>200</v>
      </c>
      <c r="N22" s="34">
        <v>62.61</v>
      </c>
      <c r="O22" s="34">
        <v>69.37</v>
      </c>
      <c r="P22" s="34">
        <v>71.569999999999993</v>
      </c>
      <c r="Q22" s="42">
        <v>76.14</v>
      </c>
    </row>
    <row r="23" spans="1:17" x14ac:dyDescent="0.3">
      <c r="A23" s="9">
        <f t="shared" si="2"/>
        <v>21</v>
      </c>
      <c r="B23" s="21" t="s">
        <v>179</v>
      </c>
      <c r="C23" s="24" t="s">
        <v>78</v>
      </c>
      <c r="D23" s="20">
        <f t="shared" si="0"/>
        <v>67.073333333333338</v>
      </c>
      <c r="E23" s="20">
        <f t="shared" si="1"/>
        <v>61.95</v>
      </c>
      <c r="F23" s="41">
        <v>67.45</v>
      </c>
      <c r="G23" s="34">
        <v>200</v>
      </c>
      <c r="H23" s="34">
        <v>70.17</v>
      </c>
      <c r="I23" s="34">
        <v>63.72</v>
      </c>
      <c r="J23" s="34">
        <v>200</v>
      </c>
      <c r="K23" s="34">
        <v>67.510000000000005</v>
      </c>
      <c r="L23" s="44">
        <v>74.61</v>
      </c>
      <c r="M23" s="34">
        <v>66.67</v>
      </c>
      <c r="N23" s="34">
        <v>62.56</v>
      </c>
      <c r="O23" s="34">
        <v>69.02</v>
      </c>
      <c r="P23" s="34">
        <v>200</v>
      </c>
      <c r="Q23" s="42">
        <v>61.95</v>
      </c>
    </row>
    <row r="24" spans="1:17" x14ac:dyDescent="0.3">
      <c r="A24" s="9">
        <f t="shared" si="2"/>
        <v>22</v>
      </c>
      <c r="B24" s="21" t="s">
        <v>80</v>
      </c>
      <c r="C24" s="24" t="s">
        <v>10</v>
      </c>
      <c r="D24" s="20">
        <f t="shared" si="0"/>
        <v>67.737777777777794</v>
      </c>
      <c r="E24" s="20">
        <f t="shared" si="1"/>
        <v>65.17</v>
      </c>
      <c r="F24" s="41">
        <v>67.11</v>
      </c>
      <c r="G24" s="34">
        <v>200</v>
      </c>
      <c r="H24" s="34">
        <v>76</v>
      </c>
      <c r="I24" s="34">
        <v>65.17</v>
      </c>
      <c r="J24" s="34">
        <v>73.22</v>
      </c>
      <c r="K24" s="34">
        <v>67.72</v>
      </c>
      <c r="L24" s="44">
        <v>65.819999999999993</v>
      </c>
      <c r="M24" s="34">
        <v>65.73</v>
      </c>
      <c r="N24" s="34">
        <v>66.19</v>
      </c>
      <c r="O24" s="34">
        <v>65.62</v>
      </c>
      <c r="P24" s="34">
        <v>73.06</v>
      </c>
      <c r="Q24" s="42">
        <v>200</v>
      </c>
    </row>
    <row r="25" spans="1:17" x14ac:dyDescent="0.3">
      <c r="A25" s="9">
        <f t="shared" si="2"/>
        <v>23</v>
      </c>
      <c r="B25" s="21" t="s">
        <v>81</v>
      </c>
      <c r="C25" s="24" t="s">
        <v>31</v>
      </c>
      <c r="D25" s="20">
        <f t="shared" si="0"/>
        <v>68.399999999999991</v>
      </c>
      <c r="E25" s="20">
        <f t="shared" si="1"/>
        <v>65.22</v>
      </c>
      <c r="F25" s="41">
        <v>70.12</v>
      </c>
      <c r="G25" s="34">
        <v>70.09</v>
      </c>
      <c r="H25" s="34">
        <v>67.83</v>
      </c>
      <c r="I25" s="34">
        <v>67.540000000000006</v>
      </c>
      <c r="J25" s="34">
        <v>81.510000000000005</v>
      </c>
      <c r="K25" s="34">
        <v>71.459999999999994</v>
      </c>
      <c r="L25" s="44">
        <v>68.59</v>
      </c>
      <c r="M25" s="34">
        <v>65.22</v>
      </c>
      <c r="N25" s="34">
        <v>80.28</v>
      </c>
      <c r="O25" s="34">
        <v>200</v>
      </c>
      <c r="P25" s="34">
        <v>67.94</v>
      </c>
      <c r="Q25" s="42">
        <v>66.81</v>
      </c>
    </row>
    <row r="26" spans="1:17" x14ac:dyDescent="0.3">
      <c r="A26" s="9">
        <f t="shared" si="2"/>
        <v>24</v>
      </c>
      <c r="B26" s="21" t="s">
        <v>82</v>
      </c>
      <c r="C26" s="24" t="s">
        <v>33</v>
      </c>
      <c r="D26" s="20">
        <f t="shared" si="0"/>
        <v>69.448888888888888</v>
      </c>
      <c r="E26" s="20">
        <f t="shared" si="1"/>
        <v>64.86</v>
      </c>
      <c r="F26" s="41">
        <v>64.86</v>
      </c>
      <c r="G26" s="34">
        <v>66.7</v>
      </c>
      <c r="H26" s="34">
        <v>73.73</v>
      </c>
      <c r="I26" s="34">
        <v>200</v>
      </c>
      <c r="J26" s="34">
        <v>200</v>
      </c>
      <c r="K26" s="34">
        <v>200</v>
      </c>
      <c r="L26" s="44">
        <v>76.760000000000005</v>
      </c>
      <c r="M26" s="34">
        <v>66.44</v>
      </c>
      <c r="N26" s="34">
        <v>68.98</v>
      </c>
      <c r="O26" s="34">
        <v>70.81</v>
      </c>
      <c r="P26" s="34">
        <v>71.84</v>
      </c>
      <c r="Q26" s="42">
        <v>64.92</v>
      </c>
    </row>
    <row r="27" spans="1:17" x14ac:dyDescent="0.3">
      <c r="A27" s="9">
        <f t="shared" si="2"/>
        <v>25</v>
      </c>
      <c r="B27" s="21" t="s">
        <v>63</v>
      </c>
      <c r="C27" s="24" t="s">
        <v>7</v>
      </c>
      <c r="D27" s="20">
        <f t="shared" si="0"/>
        <v>77.647777777777776</v>
      </c>
      <c r="E27" s="20">
        <f t="shared" si="1"/>
        <v>60.09</v>
      </c>
      <c r="F27" s="41">
        <v>60.91</v>
      </c>
      <c r="G27" s="86">
        <v>200</v>
      </c>
      <c r="H27" s="86">
        <v>200</v>
      </c>
      <c r="I27" s="86">
        <v>200</v>
      </c>
      <c r="J27" s="34">
        <v>64.61</v>
      </c>
      <c r="K27" s="34">
        <v>64.14</v>
      </c>
      <c r="L27" s="44">
        <v>61.76</v>
      </c>
      <c r="M27" s="34">
        <v>62.21</v>
      </c>
      <c r="N27" s="34">
        <v>61.99</v>
      </c>
      <c r="O27" s="34">
        <v>63.12</v>
      </c>
      <c r="P27" s="34">
        <v>200</v>
      </c>
      <c r="Q27" s="42">
        <v>60.09</v>
      </c>
    </row>
    <row r="28" spans="1:17" x14ac:dyDescent="0.3">
      <c r="A28" s="9">
        <f t="shared" si="2"/>
        <v>26</v>
      </c>
      <c r="B28" s="21" t="s">
        <v>83</v>
      </c>
      <c r="C28" s="24" t="s">
        <v>13</v>
      </c>
      <c r="D28" s="20">
        <f t="shared" si="0"/>
        <v>82.508888888888876</v>
      </c>
      <c r="E28" s="20">
        <f t="shared" si="1"/>
        <v>64.02</v>
      </c>
      <c r="F28" s="41">
        <v>74.44</v>
      </c>
      <c r="G28" s="34">
        <v>64.08</v>
      </c>
      <c r="H28" s="34">
        <v>65.400000000000006</v>
      </c>
      <c r="I28" s="34">
        <v>70.36</v>
      </c>
      <c r="J28" s="86">
        <v>200</v>
      </c>
      <c r="K28" s="34">
        <v>68.319999999999993</v>
      </c>
      <c r="L28" s="87">
        <v>200</v>
      </c>
      <c r="M28" s="86">
        <v>200</v>
      </c>
      <c r="N28" s="34">
        <v>200</v>
      </c>
      <c r="O28" s="34">
        <v>65.150000000000006</v>
      </c>
      <c r="P28" s="34">
        <v>64.02</v>
      </c>
      <c r="Q28" s="42">
        <v>70.81</v>
      </c>
    </row>
    <row r="29" spans="1:17" x14ac:dyDescent="0.3">
      <c r="A29" s="9">
        <f t="shared" si="2"/>
        <v>27</v>
      </c>
      <c r="B29" s="21" t="s">
        <v>84</v>
      </c>
      <c r="C29" s="24" t="s">
        <v>10</v>
      </c>
      <c r="D29" s="20">
        <f t="shared" si="0"/>
        <v>82.803333333333342</v>
      </c>
      <c r="E29" s="20">
        <f t="shared" si="1"/>
        <v>63.86</v>
      </c>
      <c r="F29" s="88">
        <v>200</v>
      </c>
      <c r="G29" s="34">
        <v>71.22</v>
      </c>
      <c r="H29" s="34">
        <v>200</v>
      </c>
      <c r="I29" s="34">
        <v>70.25</v>
      </c>
      <c r="J29" s="34">
        <v>68.260000000000005</v>
      </c>
      <c r="K29" s="34">
        <v>66.88</v>
      </c>
      <c r="L29" s="44">
        <v>65.83</v>
      </c>
      <c r="M29" s="34">
        <v>64.81</v>
      </c>
      <c r="N29" s="34">
        <v>63.86</v>
      </c>
      <c r="O29" s="86">
        <v>200</v>
      </c>
      <c r="P29" s="34">
        <v>74.12</v>
      </c>
      <c r="Q29" s="89">
        <v>200</v>
      </c>
    </row>
    <row r="30" spans="1:17" x14ac:dyDescent="0.3">
      <c r="A30" s="9">
        <f t="shared" si="2"/>
        <v>28</v>
      </c>
      <c r="B30" s="21" t="s">
        <v>280</v>
      </c>
      <c r="C30" s="24" t="s">
        <v>31</v>
      </c>
      <c r="D30" s="20">
        <f t="shared" si="0"/>
        <v>83.763333333333321</v>
      </c>
      <c r="E30" s="20">
        <f t="shared" si="1"/>
        <v>61.57</v>
      </c>
      <c r="F30" s="88">
        <v>200</v>
      </c>
      <c r="G30" s="34">
        <v>69.92</v>
      </c>
      <c r="H30" s="34">
        <v>70.709999999999994</v>
      </c>
      <c r="I30" s="34">
        <v>61.57</v>
      </c>
      <c r="J30" s="86">
        <v>200</v>
      </c>
      <c r="K30" s="86">
        <v>200</v>
      </c>
      <c r="L30" s="44">
        <v>68.739999999999995</v>
      </c>
      <c r="M30" s="34">
        <v>70.209999999999994</v>
      </c>
      <c r="N30" s="34">
        <v>66.87</v>
      </c>
      <c r="O30" s="34">
        <v>200</v>
      </c>
      <c r="P30" s="34">
        <v>69.83</v>
      </c>
      <c r="Q30" s="42">
        <v>76.02</v>
      </c>
    </row>
    <row r="31" spans="1:17" x14ac:dyDescent="0.3">
      <c r="A31" s="9">
        <f t="shared" si="2"/>
        <v>29</v>
      </c>
      <c r="B31" s="21" t="s">
        <v>85</v>
      </c>
      <c r="C31" s="24" t="s">
        <v>86</v>
      </c>
      <c r="D31" s="20">
        <f t="shared" si="0"/>
        <v>96.365555555555545</v>
      </c>
      <c r="E31" s="20">
        <f t="shared" si="1"/>
        <v>60.44</v>
      </c>
      <c r="F31" s="88">
        <v>200</v>
      </c>
      <c r="G31" s="34">
        <v>67.56</v>
      </c>
      <c r="H31" s="34">
        <v>73.11</v>
      </c>
      <c r="I31" s="34">
        <v>63.94</v>
      </c>
      <c r="J31" s="86">
        <v>200</v>
      </c>
      <c r="K31" s="86">
        <v>200</v>
      </c>
      <c r="L31" s="44">
        <v>67.38</v>
      </c>
      <c r="M31" s="34">
        <v>66.48</v>
      </c>
      <c r="N31" s="34">
        <v>60.44</v>
      </c>
      <c r="O31" s="34">
        <v>68.38</v>
      </c>
      <c r="P31" s="34">
        <v>200</v>
      </c>
      <c r="Q31" s="42">
        <v>200</v>
      </c>
    </row>
    <row r="32" spans="1:17" x14ac:dyDescent="0.3">
      <c r="A32" s="9">
        <f t="shared" si="2"/>
        <v>30</v>
      </c>
      <c r="B32" s="21" t="s">
        <v>87</v>
      </c>
      <c r="C32" s="24" t="s">
        <v>86</v>
      </c>
      <c r="D32" s="20">
        <f t="shared" si="0"/>
        <v>97.038888888888877</v>
      </c>
      <c r="E32" s="20">
        <f t="shared" si="1"/>
        <v>59.44</v>
      </c>
      <c r="F32" s="41">
        <v>79.53</v>
      </c>
      <c r="G32" s="34">
        <v>65.099999999999994</v>
      </c>
      <c r="H32" s="34">
        <v>62.1</v>
      </c>
      <c r="I32" s="34">
        <v>200</v>
      </c>
      <c r="J32" s="86">
        <v>200</v>
      </c>
      <c r="K32" s="34">
        <v>67.62</v>
      </c>
      <c r="L32" s="44">
        <v>71.89</v>
      </c>
      <c r="M32" s="34">
        <v>59.44</v>
      </c>
      <c r="N32" s="34">
        <v>67.67</v>
      </c>
      <c r="O32" s="86">
        <v>200</v>
      </c>
      <c r="P32" s="86">
        <v>200</v>
      </c>
      <c r="Q32" s="42">
        <v>200</v>
      </c>
    </row>
    <row r="33" spans="1:17" x14ac:dyDescent="0.3">
      <c r="A33" s="9">
        <f t="shared" si="2"/>
        <v>31</v>
      </c>
      <c r="B33" s="21" t="s">
        <v>61</v>
      </c>
      <c r="C33" s="24" t="s">
        <v>31</v>
      </c>
      <c r="D33" s="20">
        <f t="shared" si="0"/>
        <v>106.7711111111111</v>
      </c>
      <c r="E33" s="20">
        <f t="shared" si="1"/>
        <v>57.79</v>
      </c>
      <c r="F33" s="88">
        <v>200</v>
      </c>
      <c r="G33" s="34">
        <v>61.73</v>
      </c>
      <c r="H33" s="34">
        <v>61.12</v>
      </c>
      <c r="I33" s="34">
        <v>63.67</v>
      </c>
      <c r="J33" s="86">
        <v>200</v>
      </c>
      <c r="K33" s="86">
        <v>200</v>
      </c>
      <c r="L33" s="44">
        <v>58.76</v>
      </c>
      <c r="M33" s="34">
        <v>57.79</v>
      </c>
      <c r="N33" s="34">
        <v>200</v>
      </c>
      <c r="O33" s="34">
        <v>57.87</v>
      </c>
      <c r="P33" s="34">
        <v>200</v>
      </c>
      <c r="Q33" s="42">
        <v>200</v>
      </c>
    </row>
    <row r="34" spans="1:17" x14ac:dyDescent="0.3">
      <c r="A34" s="9">
        <f t="shared" si="2"/>
        <v>32</v>
      </c>
      <c r="B34" s="21" t="s">
        <v>88</v>
      </c>
      <c r="C34" s="24" t="s">
        <v>6</v>
      </c>
      <c r="D34" s="20">
        <f t="shared" si="0"/>
        <v>107.63000000000001</v>
      </c>
      <c r="E34" s="20">
        <f t="shared" si="1"/>
        <v>59.26</v>
      </c>
      <c r="F34" s="41">
        <v>61.26</v>
      </c>
      <c r="G34" s="34">
        <v>200</v>
      </c>
      <c r="H34" s="34">
        <v>59.26</v>
      </c>
      <c r="I34" s="86">
        <v>200</v>
      </c>
      <c r="J34" s="86">
        <v>200</v>
      </c>
      <c r="K34" s="34">
        <v>61.91</v>
      </c>
      <c r="L34" s="44">
        <v>60.96</v>
      </c>
      <c r="M34" s="34">
        <v>59.33</v>
      </c>
      <c r="N34" s="34">
        <v>65.95</v>
      </c>
      <c r="O34" s="34">
        <v>200</v>
      </c>
      <c r="P34" s="34">
        <v>200</v>
      </c>
      <c r="Q34" s="42">
        <v>200</v>
      </c>
    </row>
    <row r="35" spans="1:17" ht="15" thickBot="1" x14ac:dyDescent="0.35">
      <c r="A35" s="16">
        <f t="shared" si="2"/>
        <v>33</v>
      </c>
      <c r="B35" s="14" t="s">
        <v>89</v>
      </c>
      <c r="C35" s="15" t="s">
        <v>90</v>
      </c>
      <c r="D35" s="17">
        <f t="shared" si="0"/>
        <v>110.01444444444444</v>
      </c>
      <c r="E35" s="17">
        <f t="shared" si="1"/>
        <v>62.08</v>
      </c>
      <c r="F35" s="90">
        <v>200</v>
      </c>
      <c r="G35" s="18">
        <v>200</v>
      </c>
      <c r="H35" s="18">
        <v>62.91</v>
      </c>
      <c r="I35" s="18">
        <v>63.52</v>
      </c>
      <c r="J35" s="91">
        <v>200</v>
      </c>
      <c r="K35" s="91">
        <v>200</v>
      </c>
      <c r="L35" s="25">
        <v>69.849999999999994</v>
      </c>
      <c r="M35" s="18">
        <v>65.97</v>
      </c>
      <c r="N35" s="18">
        <v>200</v>
      </c>
      <c r="O35" s="18">
        <v>62.08</v>
      </c>
      <c r="P35" s="18">
        <v>65.8</v>
      </c>
      <c r="Q35" s="15">
        <v>200</v>
      </c>
    </row>
  </sheetData>
  <mergeCells count="1">
    <mergeCell ref="A1:Q1"/>
  </mergeCells>
  <phoneticPr fontId="4" type="noConversion"/>
  <conditionalFormatting sqref="E2:E75">
    <cfRule type="top10" dxfId="76" priority="42" bottom="1" rank="1"/>
  </conditionalFormatting>
  <conditionalFormatting sqref="F3:Q26">
    <cfRule type="cellIs" dxfId="75" priority="1" operator="equal">
      <formula>LARGE($F3:$Q3,2)</formula>
    </cfRule>
    <cfRule type="cellIs" dxfId="74" priority="2" operator="equal">
      <formula>LARGE($F3:$Q3,3)</formula>
    </cfRule>
    <cfRule type="cellIs" dxfId="73" priority="3" operator="equal">
      <formula>LARGE($F3:$Q3,1)</formula>
    </cfRule>
  </conditionalFormatting>
  <pageMargins left="0.7" right="0.7" top="0.75" bottom="0.75" header="0.3" footer="0.3"/>
  <pageSetup scale="59" orientation="portrait" r:id="rId1"/>
  <ignoredErrors>
    <ignoredError sqref="D3:D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9A31-3161-4422-A85C-850E2A774585}">
  <sheetPr>
    <pageSetUpPr fitToPage="1"/>
  </sheetPr>
  <dimension ref="A1:S31"/>
  <sheetViews>
    <sheetView zoomScale="115" zoomScaleNormal="115" workbookViewId="0">
      <selection activeCell="A24" sqref="A24:XFD24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9" width="9.6640625" bestFit="1" customWidth="1"/>
  </cols>
  <sheetData>
    <row r="1" spans="1:19" ht="24" thickBot="1" x14ac:dyDescent="0.35">
      <c r="A1" s="151" t="s">
        <v>375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43</v>
      </c>
      <c r="C3" s="13" t="s">
        <v>11</v>
      </c>
      <c r="D3" s="20">
        <f>(SUM(F3:S3)-LARGE(F3:S3,1)-LARGE(F3:S3,2)-LARGE(F3:S3,3))/11</f>
        <v>57.660909090909087</v>
      </c>
      <c r="E3" s="20">
        <f>MIN(F3:S3)</f>
        <v>56.65</v>
      </c>
      <c r="F3" s="12">
        <v>57.23</v>
      </c>
      <c r="G3" s="10">
        <v>57.65</v>
      </c>
      <c r="H3" s="10">
        <v>65.36</v>
      </c>
      <c r="I3" s="10">
        <v>59.06</v>
      </c>
      <c r="J3" s="10">
        <v>57.63</v>
      </c>
      <c r="K3" s="10">
        <v>58.55</v>
      </c>
      <c r="L3" s="11">
        <v>57.23</v>
      </c>
      <c r="M3" s="10">
        <v>58.16</v>
      </c>
      <c r="N3" s="10">
        <v>56.99</v>
      </c>
      <c r="O3" s="10">
        <v>57.46</v>
      </c>
      <c r="P3" s="10">
        <v>58.22</v>
      </c>
      <c r="Q3" s="10">
        <v>56.65</v>
      </c>
      <c r="R3" s="10">
        <v>63.09</v>
      </c>
      <c r="S3" s="13">
        <v>58.5</v>
      </c>
    </row>
    <row r="4" spans="1:19" x14ac:dyDescent="0.3">
      <c r="A4" s="54">
        <v>2</v>
      </c>
      <c r="B4" s="21" t="s">
        <v>64</v>
      </c>
      <c r="C4" s="24" t="s">
        <v>6</v>
      </c>
      <c r="D4" s="20">
        <f t="shared" ref="D4:D31" si="0">(SUM(F4:S4)-LARGE(F4:S4,1)-LARGE(F4:S4,2)-LARGE(F4:S4,3))/11</f>
        <v>58.161818181818177</v>
      </c>
      <c r="E4" s="20">
        <f t="shared" ref="E4:E31" si="1">MIN(F4:S4)</f>
        <v>56.47</v>
      </c>
      <c r="F4" s="41">
        <v>60.51</v>
      </c>
      <c r="G4" s="34">
        <v>58.53</v>
      </c>
      <c r="H4" s="34">
        <v>64.25</v>
      </c>
      <c r="I4" s="34">
        <v>64.040000000000006</v>
      </c>
      <c r="J4" s="34">
        <v>56.56</v>
      </c>
      <c r="K4" s="34">
        <v>58.88</v>
      </c>
      <c r="L4" s="44">
        <v>56.47</v>
      </c>
      <c r="M4" s="34">
        <v>58.38</v>
      </c>
      <c r="N4" s="34">
        <v>56.97</v>
      </c>
      <c r="O4" s="34">
        <v>64.849999999999994</v>
      </c>
      <c r="P4" s="34">
        <v>56.54</v>
      </c>
      <c r="Q4" s="34">
        <v>58.18</v>
      </c>
      <c r="R4" s="34">
        <v>56.83</v>
      </c>
      <c r="S4" s="42">
        <v>61.93</v>
      </c>
    </row>
    <row r="5" spans="1:19" x14ac:dyDescent="0.3">
      <c r="A5" s="59">
        <f>A4+1</f>
        <v>3</v>
      </c>
      <c r="B5" s="21" t="s">
        <v>65</v>
      </c>
      <c r="C5" s="24" t="s">
        <v>11</v>
      </c>
      <c r="D5" s="20">
        <f t="shared" si="0"/>
        <v>59.411818181818177</v>
      </c>
      <c r="E5" s="20">
        <f t="shared" si="1"/>
        <v>57.56</v>
      </c>
      <c r="F5" s="41">
        <v>59.17</v>
      </c>
      <c r="G5" s="34">
        <v>58.28</v>
      </c>
      <c r="H5" s="34">
        <v>60.91</v>
      </c>
      <c r="I5" s="34">
        <v>57.56</v>
      </c>
      <c r="J5" s="34">
        <v>200</v>
      </c>
      <c r="K5" s="34">
        <v>61.7</v>
      </c>
      <c r="L5" s="44">
        <v>58.11</v>
      </c>
      <c r="M5" s="34">
        <v>67.510000000000005</v>
      </c>
      <c r="N5" s="34">
        <v>65.319999999999993</v>
      </c>
      <c r="O5" s="34">
        <v>59.27</v>
      </c>
      <c r="P5" s="34">
        <v>59.46</v>
      </c>
      <c r="Q5" s="34">
        <v>59.21</v>
      </c>
      <c r="R5" s="34">
        <v>60.16</v>
      </c>
      <c r="S5" s="42">
        <v>59.7</v>
      </c>
    </row>
    <row r="6" spans="1:19" x14ac:dyDescent="0.3">
      <c r="A6" s="40">
        <f t="shared" ref="A6:A31" si="2">A5+1</f>
        <v>4</v>
      </c>
      <c r="B6" s="21" t="s">
        <v>42</v>
      </c>
      <c r="C6" s="24" t="s">
        <v>6</v>
      </c>
      <c r="D6" s="20">
        <f t="shared" si="0"/>
        <v>60.017272727272719</v>
      </c>
      <c r="E6" s="20">
        <f t="shared" si="1"/>
        <v>57.26</v>
      </c>
      <c r="F6" s="41">
        <v>62.71</v>
      </c>
      <c r="G6" s="34">
        <v>58.59</v>
      </c>
      <c r="H6" s="34">
        <v>58.03</v>
      </c>
      <c r="I6" s="34">
        <v>63.86</v>
      </c>
      <c r="J6" s="34">
        <v>63.06</v>
      </c>
      <c r="K6" s="34">
        <v>58.8</v>
      </c>
      <c r="L6" s="44">
        <v>62.4</v>
      </c>
      <c r="M6" s="34">
        <v>58.45</v>
      </c>
      <c r="N6" s="34">
        <v>63.25</v>
      </c>
      <c r="O6" s="34">
        <v>57.26</v>
      </c>
      <c r="P6" s="34">
        <v>63.73</v>
      </c>
      <c r="Q6" s="34">
        <v>59.44</v>
      </c>
      <c r="R6" s="34">
        <v>58.2</v>
      </c>
      <c r="S6" s="42">
        <v>200</v>
      </c>
    </row>
    <row r="7" spans="1:19" x14ac:dyDescent="0.3">
      <c r="A7" s="9">
        <f t="shared" si="2"/>
        <v>5</v>
      </c>
      <c r="B7" s="21" t="s">
        <v>68</v>
      </c>
      <c r="C7" s="24" t="s">
        <v>32</v>
      </c>
      <c r="D7" s="20">
        <f t="shared" si="0"/>
        <v>60.400909090909096</v>
      </c>
      <c r="E7" s="20">
        <f t="shared" si="1"/>
        <v>57.99</v>
      </c>
      <c r="F7" s="41">
        <v>63.45</v>
      </c>
      <c r="G7" s="34">
        <v>60.29</v>
      </c>
      <c r="H7" s="34">
        <v>58.49</v>
      </c>
      <c r="I7" s="34">
        <v>200</v>
      </c>
      <c r="J7" s="34">
        <v>58.57</v>
      </c>
      <c r="K7" s="34">
        <v>60.12</v>
      </c>
      <c r="L7" s="44">
        <v>58.56</v>
      </c>
      <c r="M7" s="34">
        <v>57.99</v>
      </c>
      <c r="N7" s="34">
        <v>200</v>
      </c>
      <c r="O7" s="34">
        <v>61.74</v>
      </c>
      <c r="P7" s="34">
        <v>61.68</v>
      </c>
      <c r="Q7" s="34">
        <v>62.13</v>
      </c>
      <c r="R7" s="34">
        <v>200</v>
      </c>
      <c r="S7" s="42">
        <v>61.39</v>
      </c>
    </row>
    <row r="8" spans="1:19" x14ac:dyDescent="0.3">
      <c r="A8" s="9">
        <f t="shared" si="2"/>
        <v>6</v>
      </c>
      <c r="B8" s="21" t="s">
        <v>63</v>
      </c>
      <c r="C8" s="24" t="s">
        <v>7</v>
      </c>
      <c r="D8" s="20">
        <f t="shared" si="0"/>
        <v>61.029999999999994</v>
      </c>
      <c r="E8" s="20">
        <f t="shared" si="1"/>
        <v>59.29</v>
      </c>
      <c r="F8" s="41">
        <v>200</v>
      </c>
      <c r="G8" s="34">
        <v>200</v>
      </c>
      <c r="H8" s="34">
        <v>61.92</v>
      </c>
      <c r="I8" s="34">
        <v>62.38</v>
      </c>
      <c r="J8" s="34">
        <v>61.17</v>
      </c>
      <c r="K8" s="34">
        <v>62.28</v>
      </c>
      <c r="L8" s="44">
        <v>61.53</v>
      </c>
      <c r="M8" s="34">
        <v>61.29</v>
      </c>
      <c r="N8" s="34">
        <v>59.37</v>
      </c>
      <c r="O8" s="34">
        <v>60.05</v>
      </c>
      <c r="P8" s="34">
        <v>61.11</v>
      </c>
      <c r="Q8" s="34">
        <v>62.81</v>
      </c>
      <c r="R8" s="34">
        <v>60.94</v>
      </c>
      <c r="S8" s="42">
        <v>59.29</v>
      </c>
    </row>
    <row r="9" spans="1:19" x14ac:dyDescent="0.3">
      <c r="A9" s="9">
        <f t="shared" si="2"/>
        <v>7</v>
      </c>
      <c r="B9" s="21" t="s">
        <v>70</v>
      </c>
      <c r="C9" s="24" t="s">
        <v>6</v>
      </c>
      <c r="D9" s="20">
        <f t="shared" si="0"/>
        <v>61.090000000000011</v>
      </c>
      <c r="E9" s="20">
        <f t="shared" si="1"/>
        <v>58.41</v>
      </c>
      <c r="F9" s="41">
        <v>61.09</v>
      </c>
      <c r="G9" s="34">
        <v>67.099999999999994</v>
      </c>
      <c r="H9" s="34">
        <v>59.17</v>
      </c>
      <c r="I9" s="34">
        <v>60.31</v>
      </c>
      <c r="J9" s="34">
        <v>59.33</v>
      </c>
      <c r="K9" s="34">
        <v>62.12</v>
      </c>
      <c r="L9" s="44">
        <v>65.05</v>
      </c>
      <c r="M9" s="34">
        <v>64.92</v>
      </c>
      <c r="N9" s="34">
        <v>200</v>
      </c>
      <c r="O9" s="34">
        <v>64.37</v>
      </c>
      <c r="P9" s="34">
        <v>58.78</v>
      </c>
      <c r="Q9" s="34">
        <v>58.44</v>
      </c>
      <c r="R9" s="34">
        <v>200</v>
      </c>
      <c r="S9" s="42">
        <v>58.41</v>
      </c>
    </row>
    <row r="10" spans="1:19" x14ac:dyDescent="0.3">
      <c r="A10" s="9">
        <f t="shared" si="2"/>
        <v>8</v>
      </c>
      <c r="B10" s="21" t="s">
        <v>114</v>
      </c>
      <c r="C10" s="24" t="s">
        <v>11</v>
      </c>
      <c r="D10" s="20">
        <f t="shared" si="0"/>
        <v>61.256363636363631</v>
      </c>
      <c r="E10" s="20">
        <f t="shared" si="1"/>
        <v>58.69</v>
      </c>
      <c r="F10" s="41">
        <v>62.84</v>
      </c>
      <c r="G10" s="34">
        <v>61.14</v>
      </c>
      <c r="H10" s="34">
        <v>62.58</v>
      </c>
      <c r="I10" s="34">
        <v>64.959999999999994</v>
      </c>
      <c r="J10" s="34">
        <v>69.77</v>
      </c>
      <c r="K10" s="34">
        <v>200</v>
      </c>
      <c r="L10" s="44">
        <v>62.64</v>
      </c>
      <c r="M10" s="34">
        <v>63</v>
      </c>
      <c r="N10" s="34">
        <v>58.74</v>
      </c>
      <c r="O10" s="34">
        <v>58.69</v>
      </c>
      <c r="P10" s="34">
        <v>60.21</v>
      </c>
      <c r="Q10" s="34">
        <v>62.41</v>
      </c>
      <c r="R10" s="34">
        <v>62.73</v>
      </c>
      <c r="S10" s="42">
        <v>58.84</v>
      </c>
    </row>
    <row r="11" spans="1:19" x14ac:dyDescent="0.3">
      <c r="A11" s="9">
        <f t="shared" si="2"/>
        <v>9</v>
      </c>
      <c r="B11" s="21" t="s">
        <v>77</v>
      </c>
      <c r="C11" s="24" t="s">
        <v>10</v>
      </c>
      <c r="D11" s="20">
        <f t="shared" si="0"/>
        <v>61.310909090909099</v>
      </c>
      <c r="E11" s="20">
        <f t="shared" si="1"/>
        <v>59.93</v>
      </c>
      <c r="F11" s="41">
        <v>59.93</v>
      </c>
      <c r="G11" s="34">
        <v>61.26</v>
      </c>
      <c r="H11" s="34">
        <v>60</v>
      </c>
      <c r="I11" s="34">
        <v>60.66</v>
      </c>
      <c r="J11" s="34">
        <v>200</v>
      </c>
      <c r="K11" s="34">
        <v>61.85</v>
      </c>
      <c r="L11" s="44">
        <v>60.72</v>
      </c>
      <c r="M11" s="34">
        <v>61.74</v>
      </c>
      <c r="N11" s="34">
        <v>200</v>
      </c>
      <c r="O11" s="34">
        <v>61.22</v>
      </c>
      <c r="P11" s="34">
        <v>71.930000000000007</v>
      </c>
      <c r="Q11" s="34">
        <v>63.39</v>
      </c>
      <c r="R11" s="34">
        <v>61.55</v>
      </c>
      <c r="S11" s="42">
        <v>62.1</v>
      </c>
    </row>
    <row r="12" spans="1:19" x14ac:dyDescent="0.3">
      <c r="A12" s="9">
        <f t="shared" si="2"/>
        <v>10</v>
      </c>
      <c r="B12" s="21" t="s">
        <v>44</v>
      </c>
      <c r="C12" s="24" t="s">
        <v>13</v>
      </c>
      <c r="D12" s="20">
        <f t="shared" si="0"/>
        <v>62.279090909090925</v>
      </c>
      <c r="E12" s="20">
        <f t="shared" si="1"/>
        <v>58.14</v>
      </c>
      <c r="F12" s="41">
        <v>60.25</v>
      </c>
      <c r="G12" s="34">
        <v>59.53</v>
      </c>
      <c r="H12" s="34">
        <v>59.31</v>
      </c>
      <c r="I12" s="34">
        <v>69.17</v>
      </c>
      <c r="J12" s="34">
        <v>58.97</v>
      </c>
      <c r="K12" s="34">
        <v>58.14</v>
      </c>
      <c r="L12" s="44">
        <v>58.81</v>
      </c>
      <c r="M12" s="34">
        <v>61.23</v>
      </c>
      <c r="N12" s="34">
        <v>200</v>
      </c>
      <c r="O12" s="34">
        <v>200</v>
      </c>
      <c r="P12" s="34">
        <v>200</v>
      </c>
      <c r="Q12" s="34">
        <v>62.73</v>
      </c>
      <c r="R12" s="34">
        <v>68.53</v>
      </c>
      <c r="S12" s="42">
        <v>68.400000000000006</v>
      </c>
    </row>
    <row r="13" spans="1:19" x14ac:dyDescent="0.3">
      <c r="A13" s="9">
        <f t="shared" si="2"/>
        <v>11</v>
      </c>
      <c r="B13" s="21" t="s">
        <v>48</v>
      </c>
      <c r="C13" s="24" t="s">
        <v>12</v>
      </c>
      <c r="D13" s="20">
        <f t="shared" si="0"/>
        <v>62.3</v>
      </c>
      <c r="E13" s="20">
        <f t="shared" si="1"/>
        <v>58.57</v>
      </c>
      <c r="F13" s="41">
        <v>71.819999999999993</v>
      </c>
      <c r="G13" s="34">
        <v>200</v>
      </c>
      <c r="H13" s="34">
        <v>67</v>
      </c>
      <c r="I13" s="34">
        <v>200</v>
      </c>
      <c r="J13" s="34">
        <v>58.57</v>
      </c>
      <c r="K13" s="34">
        <v>60.29</v>
      </c>
      <c r="L13" s="44">
        <v>68.989999999999995</v>
      </c>
      <c r="M13" s="34">
        <v>62.93</v>
      </c>
      <c r="N13" s="34">
        <v>60.03</v>
      </c>
      <c r="O13" s="34">
        <v>60.27</v>
      </c>
      <c r="P13" s="34">
        <v>59.68</v>
      </c>
      <c r="Q13" s="34">
        <v>65.84</v>
      </c>
      <c r="R13" s="34">
        <v>60.44</v>
      </c>
      <c r="S13" s="42">
        <v>61.26</v>
      </c>
    </row>
    <row r="14" spans="1:19" x14ac:dyDescent="0.3">
      <c r="A14" s="9">
        <f t="shared" si="2"/>
        <v>12</v>
      </c>
      <c r="B14" s="21" t="s">
        <v>72</v>
      </c>
      <c r="C14" s="24" t="s">
        <v>12</v>
      </c>
      <c r="D14" s="20">
        <f t="shared" si="0"/>
        <v>62.496363636363618</v>
      </c>
      <c r="E14" s="20">
        <f t="shared" si="1"/>
        <v>59.04</v>
      </c>
      <c r="F14" s="41">
        <v>68.180000000000007</v>
      </c>
      <c r="G14" s="34">
        <v>60.23</v>
      </c>
      <c r="H14" s="34">
        <v>67</v>
      </c>
      <c r="I14" s="34">
        <v>67.42</v>
      </c>
      <c r="J14" s="34">
        <v>60.91</v>
      </c>
      <c r="K14" s="34">
        <v>67.349999999999994</v>
      </c>
      <c r="L14" s="44">
        <v>69.209999999999994</v>
      </c>
      <c r="M14" s="34">
        <v>62.38</v>
      </c>
      <c r="N14" s="34">
        <v>59.04</v>
      </c>
      <c r="O14" s="34">
        <v>61.55</v>
      </c>
      <c r="P14" s="34">
        <v>60.12</v>
      </c>
      <c r="Q14" s="34">
        <v>200</v>
      </c>
      <c r="R14" s="34">
        <v>61.76</v>
      </c>
      <c r="S14" s="42">
        <v>59.7</v>
      </c>
    </row>
    <row r="15" spans="1:19" x14ac:dyDescent="0.3">
      <c r="A15" s="9">
        <f t="shared" si="2"/>
        <v>13</v>
      </c>
      <c r="B15" s="21" t="s">
        <v>124</v>
      </c>
      <c r="C15" s="24" t="s">
        <v>9</v>
      </c>
      <c r="D15" s="20">
        <f t="shared" si="0"/>
        <v>62.593636363636371</v>
      </c>
      <c r="E15" s="20">
        <f t="shared" si="1"/>
        <v>60.14</v>
      </c>
      <c r="F15" s="41">
        <v>62.77</v>
      </c>
      <c r="G15" s="34">
        <v>64.33</v>
      </c>
      <c r="H15" s="34">
        <v>64.2</v>
      </c>
      <c r="I15" s="34">
        <v>63.79</v>
      </c>
      <c r="J15" s="34">
        <v>63.66</v>
      </c>
      <c r="K15" s="34">
        <v>61.72</v>
      </c>
      <c r="L15" s="44">
        <v>62.13</v>
      </c>
      <c r="M15" s="34">
        <v>61.74</v>
      </c>
      <c r="N15" s="34">
        <v>63.67</v>
      </c>
      <c r="O15" s="34">
        <v>60.14</v>
      </c>
      <c r="P15" s="34">
        <v>200</v>
      </c>
      <c r="Q15" s="34">
        <v>62.81</v>
      </c>
      <c r="R15" s="34">
        <v>61.9</v>
      </c>
      <c r="S15" s="42">
        <v>200</v>
      </c>
    </row>
    <row r="16" spans="1:19" x14ac:dyDescent="0.3">
      <c r="A16" s="9">
        <f t="shared" si="2"/>
        <v>14</v>
      </c>
      <c r="B16" s="21" t="s">
        <v>125</v>
      </c>
      <c r="C16" s="24" t="s">
        <v>9</v>
      </c>
      <c r="D16" s="20">
        <f t="shared" si="0"/>
        <v>62.680909090909104</v>
      </c>
      <c r="E16" s="20">
        <f t="shared" si="1"/>
        <v>60.64</v>
      </c>
      <c r="F16" s="41">
        <v>200</v>
      </c>
      <c r="G16" s="34">
        <v>70.099999999999994</v>
      </c>
      <c r="H16" s="34">
        <v>65.010000000000005</v>
      </c>
      <c r="I16" s="34">
        <v>62.77</v>
      </c>
      <c r="J16" s="34">
        <v>62.06</v>
      </c>
      <c r="K16" s="34">
        <v>61.51</v>
      </c>
      <c r="L16" s="44">
        <v>60.64</v>
      </c>
      <c r="M16" s="34">
        <v>71.319999999999993</v>
      </c>
      <c r="N16" s="34">
        <v>62.13</v>
      </c>
      <c r="O16" s="34">
        <v>63.72</v>
      </c>
      <c r="P16" s="34">
        <v>64.63</v>
      </c>
      <c r="Q16" s="34">
        <v>62.51</v>
      </c>
      <c r="R16" s="34">
        <v>62.21</v>
      </c>
      <c r="S16" s="42">
        <v>62.3</v>
      </c>
    </row>
    <row r="17" spans="1:19" x14ac:dyDescent="0.3">
      <c r="A17" s="9">
        <f t="shared" si="2"/>
        <v>15</v>
      </c>
      <c r="B17" s="21" t="s">
        <v>127</v>
      </c>
      <c r="C17" s="24" t="s">
        <v>36</v>
      </c>
      <c r="D17" s="20">
        <f t="shared" si="0"/>
        <v>64.1309090909091</v>
      </c>
      <c r="E17" s="20">
        <f t="shared" si="1"/>
        <v>59.52</v>
      </c>
      <c r="F17" s="41">
        <v>62.22</v>
      </c>
      <c r="G17" s="34">
        <v>60.17</v>
      </c>
      <c r="H17" s="34">
        <v>68.86</v>
      </c>
      <c r="I17" s="34">
        <v>69.8</v>
      </c>
      <c r="J17" s="34">
        <v>65.760000000000005</v>
      </c>
      <c r="K17" s="34">
        <v>68.599999999999994</v>
      </c>
      <c r="L17" s="44">
        <v>59.52</v>
      </c>
      <c r="M17" s="34">
        <v>69.75</v>
      </c>
      <c r="N17" s="34">
        <v>60.48</v>
      </c>
      <c r="O17" s="34">
        <v>200</v>
      </c>
      <c r="P17" s="34">
        <v>68.86</v>
      </c>
      <c r="Q17" s="34">
        <v>61.04</v>
      </c>
      <c r="R17" s="34">
        <v>60.18</v>
      </c>
      <c r="S17" s="42">
        <v>71.8</v>
      </c>
    </row>
    <row r="18" spans="1:19" x14ac:dyDescent="0.3">
      <c r="A18" s="9">
        <f t="shared" si="2"/>
        <v>16</v>
      </c>
      <c r="B18" s="21" t="s">
        <v>122</v>
      </c>
      <c r="C18" s="24" t="s">
        <v>13</v>
      </c>
      <c r="D18" s="20">
        <f t="shared" si="0"/>
        <v>64.166363636363627</v>
      </c>
      <c r="E18" s="20">
        <f t="shared" si="1"/>
        <v>59.05</v>
      </c>
      <c r="F18" s="41">
        <v>66.94</v>
      </c>
      <c r="G18" s="34">
        <v>60.19</v>
      </c>
      <c r="H18" s="34">
        <v>69.38</v>
      </c>
      <c r="I18" s="34">
        <v>60.91</v>
      </c>
      <c r="J18" s="34">
        <v>60.38</v>
      </c>
      <c r="K18" s="34">
        <v>200</v>
      </c>
      <c r="L18" s="44">
        <v>68.62</v>
      </c>
      <c r="M18" s="34">
        <v>61.57</v>
      </c>
      <c r="N18" s="34">
        <v>200</v>
      </c>
      <c r="O18" s="34">
        <v>67.89</v>
      </c>
      <c r="P18" s="34">
        <v>59.05</v>
      </c>
      <c r="Q18" s="34">
        <v>200</v>
      </c>
      <c r="R18" s="34">
        <v>65.48</v>
      </c>
      <c r="S18" s="42">
        <v>65.42</v>
      </c>
    </row>
    <row r="19" spans="1:19" x14ac:dyDescent="0.3">
      <c r="A19" s="9">
        <f t="shared" si="2"/>
        <v>17</v>
      </c>
      <c r="B19" s="21" t="s">
        <v>115</v>
      </c>
      <c r="C19" s="24" t="s">
        <v>13</v>
      </c>
      <c r="D19" s="20">
        <f t="shared" si="0"/>
        <v>70.6309090909091</v>
      </c>
      <c r="E19" s="20">
        <f t="shared" si="1"/>
        <v>64.28</v>
      </c>
      <c r="F19" s="41">
        <v>76.64</v>
      </c>
      <c r="G19" s="34">
        <v>64.28</v>
      </c>
      <c r="H19" s="34">
        <v>75.150000000000006</v>
      </c>
      <c r="I19" s="34">
        <v>75.760000000000005</v>
      </c>
      <c r="J19" s="34">
        <v>65.569999999999993</v>
      </c>
      <c r="K19" s="34">
        <v>68.510000000000005</v>
      </c>
      <c r="L19" s="44">
        <v>66.67</v>
      </c>
      <c r="M19" s="34">
        <v>73.319999999999993</v>
      </c>
      <c r="N19" s="34">
        <v>69.47</v>
      </c>
      <c r="O19" s="34">
        <v>70.06</v>
      </c>
      <c r="P19" s="34">
        <v>79.040000000000006</v>
      </c>
      <c r="Q19" s="34">
        <v>73.599999999999994</v>
      </c>
      <c r="R19" s="34">
        <v>200</v>
      </c>
      <c r="S19" s="42">
        <v>74.55</v>
      </c>
    </row>
    <row r="20" spans="1:19" x14ac:dyDescent="0.3">
      <c r="A20" s="9">
        <f t="shared" si="2"/>
        <v>18</v>
      </c>
      <c r="B20" s="21" t="s">
        <v>140</v>
      </c>
      <c r="C20" s="24" t="s">
        <v>9</v>
      </c>
      <c r="D20" s="20">
        <f t="shared" si="0"/>
        <v>76.657272727272755</v>
      </c>
      <c r="E20" s="20">
        <f t="shared" si="1"/>
        <v>60.04</v>
      </c>
      <c r="F20" s="21">
        <v>72.760000000000005</v>
      </c>
      <c r="G20" s="92">
        <v>200</v>
      </c>
      <c r="H20" s="92">
        <v>200</v>
      </c>
      <c r="I20" s="22">
        <v>60.04</v>
      </c>
      <c r="J20" s="22">
        <v>66.150000000000006</v>
      </c>
      <c r="K20" s="22">
        <v>200</v>
      </c>
      <c r="L20" s="23">
        <v>60.11</v>
      </c>
      <c r="M20" s="22">
        <v>200</v>
      </c>
      <c r="N20" s="22">
        <v>62.92</v>
      </c>
      <c r="O20" s="22">
        <v>61.97</v>
      </c>
      <c r="P20" s="22">
        <v>62.43</v>
      </c>
      <c r="Q20" s="22">
        <v>65.180000000000007</v>
      </c>
      <c r="R20" s="22">
        <v>61.21</v>
      </c>
      <c r="S20" s="24">
        <v>70.459999999999994</v>
      </c>
    </row>
    <row r="21" spans="1:19" x14ac:dyDescent="0.3">
      <c r="A21" s="9">
        <f t="shared" si="2"/>
        <v>19</v>
      </c>
      <c r="B21" s="21" t="s">
        <v>53</v>
      </c>
      <c r="C21" s="24" t="s">
        <v>12</v>
      </c>
      <c r="D21" s="20">
        <f t="shared" si="0"/>
        <v>76.957272727272724</v>
      </c>
      <c r="E21" s="20">
        <f t="shared" si="1"/>
        <v>60.97</v>
      </c>
      <c r="F21" s="21">
        <v>69.09</v>
      </c>
      <c r="G21" s="92">
        <v>200</v>
      </c>
      <c r="H21" s="22">
        <v>61.62</v>
      </c>
      <c r="I21" s="92">
        <v>200</v>
      </c>
      <c r="J21" s="22">
        <v>60.97</v>
      </c>
      <c r="K21" s="92">
        <v>200</v>
      </c>
      <c r="L21" s="23">
        <v>63.3</v>
      </c>
      <c r="M21" s="22">
        <v>69.66</v>
      </c>
      <c r="N21" s="22">
        <v>67.819999999999993</v>
      </c>
      <c r="O21" s="22">
        <v>67.98</v>
      </c>
      <c r="P21" s="22">
        <v>63.15</v>
      </c>
      <c r="Q21" s="22">
        <v>200</v>
      </c>
      <c r="R21" s="22">
        <v>61.6</v>
      </c>
      <c r="S21" s="24">
        <v>61.34</v>
      </c>
    </row>
    <row r="22" spans="1:19" x14ac:dyDescent="0.3">
      <c r="A22" s="9">
        <f t="shared" si="2"/>
        <v>20</v>
      </c>
      <c r="B22" s="21" t="s">
        <v>126</v>
      </c>
      <c r="C22" s="24" t="s">
        <v>7</v>
      </c>
      <c r="D22" s="20">
        <f t="shared" si="0"/>
        <v>77.548181818181817</v>
      </c>
      <c r="E22" s="20">
        <f t="shared" si="1"/>
        <v>62.21</v>
      </c>
      <c r="F22" s="93">
        <v>200</v>
      </c>
      <c r="G22" s="22">
        <v>63.28</v>
      </c>
      <c r="H22" s="22">
        <v>70.489999999999995</v>
      </c>
      <c r="I22" s="22">
        <v>64.11</v>
      </c>
      <c r="J22" s="22">
        <v>68.27</v>
      </c>
      <c r="K22" s="22">
        <v>62.87</v>
      </c>
      <c r="L22" s="23">
        <v>62.21</v>
      </c>
      <c r="M22" s="22">
        <v>72.239999999999995</v>
      </c>
      <c r="N22" s="92">
        <v>200</v>
      </c>
      <c r="O22" s="22">
        <v>63.15</v>
      </c>
      <c r="P22" s="22">
        <v>63.52</v>
      </c>
      <c r="Q22" s="92">
        <v>200</v>
      </c>
      <c r="R22" s="22">
        <v>62.89</v>
      </c>
      <c r="S22" s="24">
        <v>200</v>
      </c>
    </row>
    <row r="23" spans="1:19" x14ac:dyDescent="0.3">
      <c r="A23" s="9">
        <f t="shared" si="2"/>
        <v>21</v>
      </c>
      <c r="B23" s="21" t="s">
        <v>89</v>
      </c>
      <c r="C23" s="24" t="s">
        <v>90</v>
      </c>
      <c r="D23" s="20">
        <f t="shared" si="0"/>
        <v>79.904545454545442</v>
      </c>
      <c r="E23" s="20">
        <f t="shared" si="1"/>
        <v>59.38</v>
      </c>
      <c r="F23" s="21">
        <v>88.9</v>
      </c>
      <c r="G23" s="22">
        <v>65.540000000000006</v>
      </c>
      <c r="H23" s="22">
        <v>59.38</v>
      </c>
      <c r="I23" s="22">
        <v>62.26</v>
      </c>
      <c r="J23" s="92">
        <v>200</v>
      </c>
      <c r="K23" s="22">
        <v>61.75</v>
      </c>
      <c r="L23" s="94">
        <v>200</v>
      </c>
      <c r="M23" s="22">
        <v>64.39</v>
      </c>
      <c r="N23" s="92">
        <v>200</v>
      </c>
      <c r="O23" s="22">
        <v>85.82</v>
      </c>
      <c r="P23" s="22">
        <v>65.760000000000005</v>
      </c>
      <c r="Q23" s="22">
        <v>65.58</v>
      </c>
      <c r="R23" s="22">
        <v>59.57</v>
      </c>
      <c r="S23" s="24">
        <v>200</v>
      </c>
    </row>
    <row r="24" spans="1:19" x14ac:dyDescent="0.3">
      <c r="A24" s="9">
        <f t="shared" si="2"/>
        <v>22</v>
      </c>
      <c r="B24" s="21" t="s">
        <v>128</v>
      </c>
      <c r="C24" s="24" t="s">
        <v>36</v>
      </c>
      <c r="D24" s="20">
        <f t="shared" si="0"/>
        <v>86.688181818181832</v>
      </c>
      <c r="E24" s="20">
        <f t="shared" si="1"/>
        <v>58.52</v>
      </c>
      <c r="F24" s="21">
        <v>62.6</v>
      </c>
      <c r="G24" s="22">
        <v>61.49</v>
      </c>
      <c r="H24" s="22">
        <v>60.75</v>
      </c>
      <c r="I24" s="92">
        <v>200</v>
      </c>
      <c r="J24" s="92">
        <v>200</v>
      </c>
      <c r="K24" s="22">
        <v>62.87</v>
      </c>
      <c r="L24" s="94">
        <v>200</v>
      </c>
      <c r="M24" s="22">
        <v>60.55</v>
      </c>
      <c r="N24" s="22">
        <v>200</v>
      </c>
      <c r="O24" s="22">
        <v>200</v>
      </c>
      <c r="P24" s="22">
        <v>61.68</v>
      </c>
      <c r="Q24" s="22">
        <v>64.73</v>
      </c>
      <c r="R24" s="22">
        <v>60.38</v>
      </c>
      <c r="S24" s="24">
        <v>58.52</v>
      </c>
    </row>
    <row r="25" spans="1:19" x14ac:dyDescent="0.3">
      <c r="A25" s="9">
        <f t="shared" si="2"/>
        <v>23</v>
      </c>
      <c r="B25" s="21" t="s">
        <v>88</v>
      </c>
      <c r="C25" s="24" t="s">
        <v>6</v>
      </c>
      <c r="D25" s="20">
        <f t="shared" si="0"/>
        <v>89.820909090909083</v>
      </c>
      <c r="E25" s="20">
        <f t="shared" si="1"/>
        <v>60.53</v>
      </c>
      <c r="F25" s="93">
        <v>200</v>
      </c>
      <c r="G25" s="92">
        <v>200</v>
      </c>
      <c r="H25" s="92">
        <v>200</v>
      </c>
      <c r="I25" s="22">
        <v>63.11</v>
      </c>
      <c r="J25" s="22">
        <v>70.58</v>
      </c>
      <c r="K25" s="22">
        <v>60.94</v>
      </c>
      <c r="L25" s="23">
        <v>65.55</v>
      </c>
      <c r="M25" s="22">
        <v>72.19</v>
      </c>
      <c r="N25" s="22">
        <v>62.79</v>
      </c>
      <c r="O25" s="22">
        <v>61.96</v>
      </c>
      <c r="P25" s="22">
        <v>70.38</v>
      </c>
      <c r="Q25" s="22">
        <v>200</v>
      </c>
      <c r="R25" s="22">
        <v>60.53</v>
      </c>
      <c r="S25" s="24">
        <v>200</v>
      </c>
    </row>
    <row r="26" spans="1:19" x14ac:dyDescent="0.3">
      <c r="A26" s="9">
        <f t="shared" si="2"/>
        <v>24</v>
      </c>
      <c r="B26" s="21" t="s">
        <v>66</v>
      </c>
      <c r="C26" s="24" t="s">
        <v>36</v>
      </c>
      <c r="D26" s="20">
        <f t="shared" si="0"/>
        <v>89.993636363636369</v>
      </c>
      <c r="E26" s="20">
        <f t="shared" si="1"/>
        <v>61.42</v>
      </c>
      <c r="F26" s="93">
        <v>200</v>
      </c>
      <c r="G26" s="22">
        <v>62.41</v>
      </c>
      <c r="H26" s="22">
        <v>62.45</v>
      </c>
      <c r="I26" s="92">
        <v>200</v>
      </c>
      <c r="J26" s="22">
        <v>61.42</v>
      </c>
      <c r="K26" s="92">
        <v>200</v>
      </c>
      <c r="L26" s="23">
        <v>68.88</v>
      </c>
      <c r="M26" s="22">
        <v>64.47</v>
      </c>
      <c r="N26" s="22">
        <v>70.739999999999995</v>
      </c>
      <c r="O26" s="22">
        <v>200</v>
      </c>
      <c r="P26" s="22">
        <v>63.41</v>
      </c>
      <c r="Q26" s="22">
        <v>68.72</v>
      </c>
      <c r="R26" s="22">
        <v>67.430000000000007</v>
      </c>
      <c r="S26" s="24">
        <v>200</v>
      </c>
    </row>
    <row r="27" spans="1:19" x14ac:dyDescent="0.3">
      <c r="A27" s="9">
        <f t="shared" si="2"/>
        <v>25</v>
      </c>
      <c r="B27" s="21" t="s">
        <v>87</v>
      </c>
      <c r="C27" s="24" t="s">
        <v>86</v>
      </c>
      <c r="D27" s="20">
        <f t="shared" si="0"/>
        <v>90.660909090909087</v>
      </c>
      <c r="E27" s="20">
        <f t="shared" si="1"/>
        <v>61.07</v>
      </c>
      <c r="F27" s="93">
        <v>200</v>
      </c>
      <c r="G27" s="22">
        <v>62.04</v>
      </c>
      <c r="H27" s="22">
        <v>61.07</v>
      </c>
      <c r="I27" s="22">
        <v>61.59</v>
      </c>
      <c r="J27" s="22">
        <v>77.83</v>
      </c>
      <c r="K27" s="22">
        <v>71.13</v>
      </c>
      <c r="L27" s="23">
        <v>61.76</v>
      </c>
      <c r="M27" s="22">
        <v>67.75</v>
      </c>
      <c r="N27" s="22">
        <v>200</v>
      </c>
      <c r="O27" s="22">
        <v>63.93</v>
      </c>
      <c r="P27" s="22">
        <v>200</v>
      </c>
      <c r="Q27" s="22">
        <v>200</v>
      </c>
      <c r="R27" s="22">
        <v>200</v>
      </c>
      <c r="S27" s="24">
        <v>70.17</v>
      </c>
    </row>
    <row r="28" spans="1:19" x14ac:dyDescent="0.3">
      <c r="A28" s="9">
        <f t="shared" si="2"/>
        <v>26</v>
      </c>
      <c r="B28" s="21" t="s">
        <v>129</v>
      </c>
      <c r="C28" s="24" t="s">
        <v>38</v>
      </c>
      <c r="D28" s="20">
        <f t="shared" si="0"/>
        <v>91.88454545454546</v>
      </c>
      <c r="E28" s="20">
        <f t="shared" si="1"/>
        <v>62.43</v>
      </c>
      <c r="F28" s="21">
        <v>64.38</v>
      </c>
      <c r="G28" s="92">
        <v>200</v>
      </c>
      <c r="H28" s="22">
        <v>65.62</v>
      </c>
      <c r="I28" s="22">
        <v>63.06</v>
      </c>
      <c r="J28" s="22">
        <v>70.17</v>
      </c>
      <c r="K28" s="92">
        <v>200</v>
      </c>
      <c r="L28" s="94">
        <v>200</v>
      </c>
      <c r="M28" s="22">
        <v>200</v>
      </c>
      <c r="N28" s="22">
        <v>71.94</v>
      </c>
      <c r="O28" s="22">
        <v>200</v>
      </c>
      <c r="P28" s="22">
        <v>70.87</v>
      </c>
      <c r="Q28" s="22">
        <v>69.98</v>
      </c>
      <c r="R28" s="22">
        <v>62.43</v>
      </c>
      <c r="S28" s="24">
        <v>72.28</v>
      </c>
    </row>
    <row r="29" spans="1:19" x14ac:dyDescent="0.3">
      <c r="A29" s="9">
        <f t="shared" si="2"/>
        <v>27</v>
      </c>
      <c r="B29" s="21" t="s">
        <v>130</v>
      </c>
      <c r="C29" s="24" t="s">
        <v>7</v>
      </c>
      <c r="D29" s="20">
        <f t="shared" si="0"/>
        <v>102.06999999999998</v>
      </c>
      <c r="E29" s="20">
        <f t="shared" si="1"/>
        <v>61.93</v>
      </c>
      <c r="F29" s="21">
        <v>62.18</v>
      </c>
      <c r="G29" s="22">
        <v>64.7</v>
      </c>
      <c r="H29" s="22">
        <v>72.73</v>
      </c>
      <c r="I29" s="22">
        <v>63.37</v>
      </c>
      <c r="J29" s="22">
        <v>64.64</v>
      </c>
      <c r="K29" s="92">
        <v>200</v>
      </c>
      <c r="L29" s="23">
        <v>65.11</v>
      </c>
      <c r="M29" s="22">
        <v>61.93</v>
      </c>
      <c r="N29" s="92">
        <v>200</v>
      </c>
      <c r="O29" s="92">
        <v>200</v>
      </c>
      <c r="P29" s="22">
        <v>68.11</v>
      </c>
      <c r="Q29" s="22">
        <v>200</v>
      </c>
      <c r="R29" s="22">
        <v>200</v>
      </c>
      <c r="S29" s="24">
        <v>200</v>
      </c>
    </row>
    <row r="30" spans="1:19" x14ac:dyDescent="0.3">
      <c r="A30" s="9">
        <f t="shared" si="2"/>
        <v>28</v>
      </c>
      <c r="B30" s="21" t="s">
        <v>131</v>
      </c>
      <c r="C30" s="24" t="s">
        <v>86</v>
      </c>
      <c r="D30" s="20">
        <f t="shared" si="0"/>
        <v>138.44454545454545</v>
      </c>
      <c r="E30" s="20">
        <f t="shared" si="1"/>
        <v>60.91</v>
      </c>
      <c r="F30" s="93">
        <v>200</v>
      </c>
      <c r="G30" s="22">
        <v>60.91</v>
      </c>
      <c r="H30" s="22">
        <v>66.64</v>
      </c>
      <c r="I30" s="22">
        <v>68.2</v>
      </c>
      <c r="J30" s="92">
        <v>200</v>
      </c>
      <c r="K30" s="92">
        <v>200</v>
      </c>
      <c r="L30" s="23">
        <v>200</v>
      </c>
      <c r="M30" s="22">
        <v>200</v>
      </c>
      <c r="N30" s="22">
        <v>62.37</v>
      </c>
      <c r="O30" s="22">
        <v>200</v>
      </c>
      <c r="P30" s="22">
        <v>64.77</v>
      </c>
      <c r="Q30" s="22">
        <v>200</v>
      </c>
      <c r="R30" s="22">
        <v>200</v>
      </c>
      <c r="S30" s="24">
        <v>200</v>
      </c>
    </row>
    <row r="31" spans="1:19" ht="15" thickBot="1" x14ac:dyDescent="0.35">
      <c r="A31" s="16">
        <f t="shared" si="2"/>
        <v>29</v>
      </c>
      <c r="B31" s="14" t="s">
        <v>132</v>
      </c>
      <c r="C31" s="15" t="s">
        <v>86</v>
      </c>
      <c r="D31" s="17">
        <f t="shared" si="0"/>
        <v>171.44818181818184</v>
      </c>
      <c r="E31" s="17">
        <f t="shared" si="1"/>
        <v>68.47</v>
      </c>
      <c r="F31" s="14">
        <v>68.47</v>
      </c>
      <c r="G31" s="18">
        <v>146.5</v>
      </c>
      <c r="H31" s="91">
        <v>200</v>
      </c>
      <c r="I31" s="18">
        <v>70.959999999999994</v>
      </c>
      <c r="J31" s="91">
        <v>200</v>
      </c>
      <c r="K31" s="91">
        <v>200</v>
      </c>
      <c r="L31" s="25">
        <v>200</v>
      </c>
      <c r="M31" s="18">
        <v>200</v>
      </c>
      <c r="N31" s="18">
        <v>200</v>
      </c>
      <c r="O31" s="18">
        <v>200</v>
      </c>
      <c r="P31" s="18">
        <v>200</v>
      </c>
      <c r="Q31" s="18">
        <v>200</v>
      </c>
      <c r="R31" s="18">
        <v>200</v>
      </c>
      <c r="S31" s="15">
        <v>200</v>
      </c>
    </row>
  </sheetData>
  <mergeCells count="1">
    <mergeCell ref="A1:S1"/>
  </mergeCells>
  <phoneticPr fontId="4" type="noConversion"/>
  <conditionalFormatting sqref="E3:E30">
    <cfRule type="top10" dxfId="72" priority="7" bottom="1" rank="1"/>
  </conditionalFormatting>
  <conditionalFormatting sqref="F3:Y19">
    <cfRule type="cellIs" dxfId="71" priority="1" operator="equal">
      <formula>LARGE($F3:$Y3,2)</formula>
    </cfRule>
    <cfRule type="cellIs" dxfId="70" priority="2" operator="equal">
      <formula>LARGE($F3:$Y3,3)</formula>
    </cfRule>
    <cfRule type="cellIs" dxfId="69" priority="3" operator="equal">
      <formula>LARGE($F3:$Y3,1)</formula>
    </cfRule>
  </conditionalFormatting>
  <pageMargins left="0.7" right="0.7" top="0.75" bottom="0.75" header="0.3" footer="0.3"/>
  <pageSetup scale="51" orientation="portrait" r:id="rId1"/>
  <ignoredErrors>
    <ignoredError sqref="D3:D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FFB4-29FE-4C72-AA07-623E1043CAF5}">
  <sheetPr>
    <pageSetUpPr fitToPage="1"/>
  </sheetPr>
  <dimension ref="A1:T35"/>
  <sheetViews>
    <sheetView zoomScale="158" zoomScaleNormal="115" workbookViewId="0">
      <selection activeCell="A2" sqref="A1:T1048576"/>
    </sheetView>
  </sheetViews>
  <sheetFormatPr defaultRowHeight="14.4" x14ac:dyDescent="0.3"/>
  <cols>
    <col min="1" max="1" width="5" bestFit="1" customWidth="1"/>
    <col min="2" max="2" width="20" bestFit="1" customWidth="1"/>
    <col min="3" max="3" width="8.109375" bestFit="1" customWidth="1"/>
    <col min="4" max="4" width="8.44140625" bestFit="1" customWidth="1"/>
    <col min="5" max="5" width="7.44140625" bestFit="1" customWidth="1"/>
    <col min="6" max="14" width="8.44140625" bestFit="1" customWidth="1"/>
    <col min="15" max="20" width="9.44140625" bestFit="1" customWidth="1"/>
  </cols>
  <sheetData>
    <row r="1" spans="1:20" ht="24" thickBot="1" x14ac:dyDescent="0.35">
      <c r="A1" s="151" t="s">
        <v>376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7" t="s">
        <v>121</v>
      </c>
      <c r="T2" s="8" t="s">
        <v>134</v>
      </c>
    </row>
    <row r="3" spans="1:20" x14ac:dyDescent="0.3">
      <c r="A3" s="55">
        <v>1</v>
      </c>
      <c r="B3" s="12" t="s">
        <v>39</v>
      </c>
      <c r="C3" s="13" t="s">
        <v>7</v>
      </c>
      <c r="D3" s="20">
        <f>(SUM(F3:T3)-LARGE(F3:T3,1)-LARGE(F3:T3,2)-LARGE(F3:T3,3))/12</f>
        <v>57.063333333333333</v>
      </c>
      <c r="E3" s="84">
        <f>MIN(F3:T3)</f>
        <v>55.35</v>
      </c>
      <c r="F3" s="95">
        <v>56.54</v>
      </c>
      <c r="G3" s="34">
        <v>58.53</v>
      </c>
      <c r="H3" s="34">
        <v>56.75</v>
      </c>
      <c r="I3" s="34">
        <v>56.89</v>
      </c>
      <c r="J3" s="34">
        <v>200</v>
      </c>
      <c r="K3" s="34">
        <v>57.77</v>
      </c>
      <c r="L3" s="34">
        <v>200</v>
      </c>
      <c r="M3" s="34">
        <v>58.02</v>
      </c>
      <c r="N3" s="34">
        <v>57.89</v>
      </c>
      <c r="O3" s="34">
        <v>58.13</v>
      </c>
      <c r="P3" s="34">
        <v>57.11</v>
      </c>
      <c r="Q3" s="34">
        <v>55.35</v>
      </c>
      <c r="R3" s="34">
        <v>55.6</v>
      </c>
      <c r="S3" s="34">
        <v>58.3</v>
      </c>
      <c r="T3" s="13">
        <v>56.41</v>
      </c>
    </row>
    <row r="4" spans="1:20" x14ac:dyDescent="0.3">
      <c r="A4" s="54">
        <v>2</v>
      </c>
      <c r="B4" s="21" t="s">
        <v>43</v>
      </c>
      <c r="C4" s="24" t="s">
        <v>11</v>
      </c>
      <c r="D4" s="20">
        <f t="shared" ref="D4:D35" si="0">(SUM(F4:T4)-LARGE(F4:T4,1)-LARGE(F4:T4,2)-LARGE(F4:T4,3))/12</f>
        <v>57.659999999999989</v>
      </c>
      <c r="E4" s="33">
        <f t="shared" ref="E4:E35" si="1">MIN(F4:T4)</f>
        <v>56.57</v>
      </c>
      <c r="F4" s="95">
        <v>58.44</v>
      </c>
      <c r="G4" s="34">
        <v>200</v>
      </c>
      <c r="H4" s="34">
        <v>200</v>
      </c>
      <c r="I4" s="34">
        <v>57.03</v>
      </c>
      <c r="J4" s="34">
        <v>56.57</v>
      </c>
      <c r="K4" s="34">
        <v>57.42</v>
      </c>
      <c r="L4" s="34">
        <v>57.5</v>
      </c>
      <c r="M4" s="34">
        <v>67.209999999999994</v>
      </c>
      <c r="N4" s="34">
        <v>57.91</v>
      </c>
      <c r="O4" s="34">
        <v>57.38</v>
      </c>
      <c r="P4" s="34">
        <v>57.85</v>
      </c>
      <c r="Q4" s="34">
        <v>56.89</v>
      </c>
      <c r="R4" s="34">
        <v>57.33</v>
      </c>
      <c r="S4" s="34">
        <v>59.32</v>
      </c>
      <c r="T4" s="42">
        <v>58.28</v>
      </c>
    </row>
    <row r="5" spans="1:20" x14ac:dyDescent="0.3">
      <c r="A5" s="59">
        <f>A4+1</f>
        <v>3</v>
      </c>
      <c r="B5" s="21" t="s">
        <v>44</v>
      </c>
      <c r="C5" s="24" t="s">
        <v>13</v>
      </c>
      <c r="D5" s="20">
        <f t="shared" si="0"/>
        <v>57.919166666666676</v>
      </c>
      <c r="E5" s="33">
        <f t="shared" si="1"/>
        <v>55.82</v>
      </c>
      <c r="F5" s="95">
        <v>200</v>
      </c>
      <c r="G5" s="34">
        <v>60.93</v>
      </c>
      <c r="H5" s="34">
        <v>59.8</v>
      </c>
      <c r="I5" s="34">
        <v>57.94</v>
      </c>
      <c r="J5" s="34">
        <v>57.47</v>
      </c>
      <c r="K5" s="34">
        <v>58.38</v>
      </c>
      <c r="L5" s="34">
        <v>59.19</v>
      </c>
      <c r="M5" s="34">
        <v>59.05</v>
      </c>
      <c r="N5" s="34">
        <v>58.92</v>
      </c>
      <c r="O5" s="34">
        <v>56.39</v>
      </c>
      <c r="P5" s="34">
        <v>57.49</v>
      </c>
      <c r="Q5" s="34">
        <v>200</v>
      </c>
      <c r="R5" s="34">
        <v>57.44</v>
      </c>
      <c r="S5" s="34">
        <v>55.82</v>
      </c>
      <c r="T5" s="42">
        <v>57.14</v>
      </c>
    </row>
    <row r="6" spans="1:20" x14ac:dyDescent="0.3">
      <c r="A6" s="40">
        <f t="shared" ref="A6:A35" si="2">A5+1</f>
        <v>4</v>
      </c>
      <c r="B6" s="21" t="s">
        <v>68</v>
      </c>
      <c r="C6" s="24" t="s">
        <v>32</v>
      </c>
      <c r="D6" s="20">
        <f t="shared" si="0"/>
        <v>58.235833333333339</v>
      </c>
      <c r="E6" s="33">
        <f t="shared" si="1"/>
        <v>57.1</v>
      </c>
      <c r="F6" s="95">
        <v>59.05</v>
      </c>
      <c r="G6" s="34">
        <v>57.97</v>
      </c>
      <c r="H6" s="34">
        <v>58.63</v>
      </c>
      <c r="I6" s="34">
        <v>58.96</v>
      </c>
      <c r="J6" s="34">
        <v>200</v>
      </c>
      <c r="K6" s="34">
        <v>58.02</v>
      </c>
      <c r="L6" s="34">
        <v>58.92</v>
      </c>
      <c r="M6" s="34">
        <v>58.33</v>
      </c>
      <c r="N6" s="34">
        <v>200</v>
      </c>
      <c r="O6" s="34">
        <v>57.83</v>
      </c>
      <c r="P6" s="34">
        <v>58.03</v>
      </c>
      <c r="Q6" s="34">
        <v>61.37</v>
      </c>
      <c r="R6" s="34">
        <v>57.1</v>
      </c>
      <c r="S6" s="34">
        <v>58.33</v>
      </c>
      <c r="T6" s="42">
        <v>57.66</v>
      </c>
    </row>
    <row r="7" spans="1:20" x14ac:dyDescent="0.3">
      <c r="A7" s="9">
        <f t="shared" si="2"/>
        <v>5</v>
      </c>
      <c r="B7" s="21" t="s">
        <v>51</v>
      </c>
      <c r="C7" s="24" t="s">
        <v>7</v>
      </c>
      <c r="D7" s="20">
        <f t="shared" si="0"/>
        <v>58.255000000000017</v>
      </c>
      <c r="E7" s="33">
        <f t="shared" si="1"/>
        <v>56.53</v>
      </c>
      <c r="F7" s="95">
        <v>200</v>
      </c>
      <c r="G7" s="34">
        <v>56.97</v>
      </c>
      <c r="H7" s="34">
        <v>57.96</v>
      </c>
      <c r="I7" s="34">
        <v>56.97</v>
      </c>
      <c r="J7" s="34">
        <v>58.61</v>
      </c>
      <c r="K7" s="34">
        <v>66.14</v>
      </c>
      <c r="L7" s="34">
        <v>60.41</v>
      </c>
      <c r="M7" s="34">
        <v>59.36</v>
      </c>
      <c r="N7" s="34">
        <v>60.39</v>
      </c>
      <c r="O7" s="34">
        <v>58.5</v>
      </c>
      <c r="P7" s="34">
        <v>58.74</v>
      </c>
      <c r="Q7" s="34">
        <v>56.53</v>
      </c>
      <c r="R7" s="34">
        <v>56.69</v>
      </c>
      <c r="S7" s="34">
        <v>59.46</v>
      </c>
      <c r="T7" s="42">
        <v>58.88</v>
      </c>
    </row>
    <row r="8" spans="1:20" x14ac:dyDescent="0.3">
      <c r="A8" s="9">
        <f t="shared" si="2"/>
        <v>6</v>
      </c>
      <c r="B8" s="21" t="s">
        <v>64</v>
      </c>
      <c r="C8" s="24" t="s">
        <v>6</v>
      </c>
      <c r="D8" s="20">
        <f t="shared" si="0"/>
        <v>58.525000000000013</v>
      </c>
      <c r="E8" s="33">
        <f t="shared" si="1"/>
        <v>56.3</v>
      </c>
      <c r="F8" s="95">
        <v>61.11</v>
      </c>
      <c r="G8" s="34">
        <v>58.35</v>
      </c>
      <c r="H8" s="34">
        <v>200</v>
      </c>
      <c r="I8" s="34">
        <v>58.92</v>
      </c>
      <c r="J8" s="34">
        <v>200</v>
      </c>
      <c r="K8" s="34">
        <v>56.85</v>
      </c>
      <c r="L8" s="34">
        <v>57.35</v>
      </c>
      <c r="M8" s="34">
        <v>56.8</v>
      </c>
      <c r="N8" s="34">
        <v>56.52</v>
      </c>
      <c r="O8" s="34">
        <v>56.3</v>
      </c>
      <c r="P8" s="34">
        <v>58.24</v>
      </c>
      <c r="Q8" s="34">
        <v>61.45</v>
      </c>
      <c r="R8" s="34">
        <v>62.03</v>
      </c>
      <c r="S8" s="34">
        <v>58.38</v>
      </c>
      <c r="T8" s="42">
        <v>200</v>
      </c>
    </row>
    <row r="9" spans="1:20" x14ac:dyDescent="0.3">
      <c r="A9" s="9">
        <f t="shared" si="2"/>
        <v>7</v>
      </c>
      <c r="B9" s="21" t="s">
        <v>135</v>
      </c>
      <c r="C9" s="24" t="s">
        <v>7</v>
      </c>
      <c r="D9" s="20">
        <f t="shared" si="0"/>
        <v>58.635000000000019</v>
      </c>
      <c r="E9" s="33">
        <f t="shared" si="1"/>
        <v>56.94</v>
      </c>
      <c r="F9" s="95">
        <v>59.36</v>
      </c>
      <c r="G9" s="34">
        <v>59.43</v>
      </c>
      <c r="H9" s="34">
        <v>59.99</v>
      </c>
      <c r="I9" s="34">
        <v>58.14</v>
      </c>
      <c r="J9" s="34">
        <v>57.6</v>
      </c>
      <c r="K9" s="34">
        <v>58.78</v>
      </c>
      <c r="L9" s="34">
        <v>200</v>
      </c>
      <c r="M9" s="34">
        <v>59.96</v>
      </c>
      <c r="N9" s="34">
        <v>58.24</v>
      </c>
      <c r="O9" s="34">
        <v>59.88</v>
      </c>
      <c r="P9" s="34">
        <v>57.47</v>
      </c>
      <c r="Q9" s="34">
        <v>56.94</v>
      </c>
      <c r="R9" s="34">
        <v>58.35</v>
      </c>
      <c r="S9" s="34">
        <v>61.91</v>
      </c>
      <c r="T9" s="42">
        <v>59.47</v>
      </c>
    </row>
    <row r="10" spans="1:20" x14ac:dyDescent="0.3">
      <c r="A10" s="9">
        <f t="shared" si="2"/>
        <v>8</v>
      </c>
      <c r="B10" s="21" t="s">
        <v>42</v>
      </c>
      <c r="C10" s="24" t="s">
        <v>6</v>
      </c>
      <c r="D10" s="20">
        <f t="shared" si="0"/>
        <v>58.933333333333337</v>
      </c>
      <c r="E10" s="33">
        <f t="shared" si="1"/>
        <v>55.27</v>
      </c>
      <c r="F10" s="95">
        <v>64.25</v>
      </c>
      <c r="G10" s="34">
        <v>58.8</v>
      </c>
      <c r="H10" s="34">
        <v>200</v>
      </c>
      <c r="I10" s="34">
        <v>57.83</v>
      </c>
      <c r="J10" s="34">
        <v>57.74</v>
      </c>
      <c r="K10" s="34">
        <v>200</v>
      </c>
      <c r="L10" s="34">
        <v>58.41</v>
      </c>
      <c r="M10" s="34">
        <v>57.78</v>
      </c>
      <c r="N10" s="34">
        <v>67.489999999999995</v>
      </c>
      <c r="O10" s="34">
        <v>56.85</v>
      </c>
      <c r="P10" s="34">
        <v>56.35</v>
      </c>
      <c r="Q10" s="34">
        <v>60.61</v>
      </c>
      <c r="R10" s="34">
        <v>55.82</v>
      </c>
      <c r="S10" s="34">
        <v>55.27</v>
      </c>
      <c r="T10" s="42">
        <v>200</v>
      </c>
    </row>
    <row r="11" spans="1:20" x14ac:dyDescent="0.3">
      <c r="A11" s="9">
        <f t="shared" si="2"/>
        <v>9</v>
      </c>
      <c r="B11" s="21" t="s">
        <v>74</v>
      </c>
      <c r="C11" s="24" t="s">
        <v>7</v>
      </c>
      <c r="D11" s="20">
        <f t="shared" si="0"/>
        <v>59.185833333333356</v>
      </c>
      <c r="E11" s="33">
        <f t="shared" si="1"/>
        <v>56.57</v>
      </c>
      <c r="F11" s="95">
        <v>60.5</v>
      </c>
      <c r="G11" s="34">
        <v>200</v>
      </c>
      <c r="H11" s="34">
        <v>62.6</v>
      </c>
      <c r="I11" s="34">
        <v>60.66</v>
      </c>
      <c r="J11" s="34">
        <v>58.88</v>
      </c>
      <c r="K11" s="34">
        <v>57.72</v>
      </c>
      <c r="L11" s="34">
        <v>59.04</v>
      </c>
      <c r="M11" s="34">
        <v>58.86</v>
      </c>
      <c r="N11" s="34">
        <v>59.71</v>
      </c>
      <c r="O11" s="34">
        <v>57.57</v>
      </c>
      <c r="P11" s="34">
        <v>58.66</v>
      </c>
      <c r="Q11" s="34">
        <v>59.46</v>
      </c>
      <c r="R11" s="34">
        <v>56.57</v>
      </c>
      <c r="S11" s="34">
        <v>63.06</v>
      </c>
      <c r="T11" s="42">
        <v>63.55</v>
      </c>
    </row>
    <row r="12" spans="1:20" x14ac:dyDescent="0.3">
      <c r="A12" s="9">
        <f t="shared" si="2"/>
        <v>10</v>
      </c>
      <c r="B12" s="21" t="s">
        <v>136</v>
      </c>
      <c r="C12" s="24" t="s">
        <v>30</v>
      </c>
      <c r="D12" s="20">
        <f t="shared" si="0"/>
        <v>59.259166666666658</v>
      </c>
      <c r="E12" s="33">
        <f t="shared" si="1"/>
        <v>56.02</v>
      </c>
      <c r="F12" s="95">
        <v>63.45</v>
      </c>
      <c r="G12" s="34">
        <v>59.89</v>
      </c>
      <c r="H12" s="34">
        <v>64.040000000000006</v>
      </c>
      <c r="I12" s="34">
        <v>58.57</v>
      </c>
      <c r="J12" s="34">
        <v>60.27</v>
      </c>
      <c r="K12" s="34">
        <v>58.41</v>
      </c>
      <c r="L12" s="34">
        <v>57.75</v>
      </c>
      <c r="M12" s="34">
        <v>57.63</v>
      </c>
      <c r="N12" s="34">
        <v>59.74</v>
      </c>
      <c r="O12" s="34">
        <v>58.42</v>
      </c>
      <c r="P12" s="34">
        <v>59.36</v>
      </c>
      <c r="Q12" s="34">
        <v>63.46</v>
      </c>
      <c r="R12" s="34">
        <v>200</v>
      </c>
      <c r="S12" s="34">
        <v>56.02</v>
      </c>
      <c r="T12" s="42">
        <v>61.6</v>
      </c>
    </row>
    <row r="13" spans="1:20" x14ac:dyDescent="0.3">
      <c r="A13" s="9">
        <f t="shared" si="2"/>
        <v>11</v>
      </c>
      <c r="B13" s="21" t="s">
        <v>137</v>
      </c>
      <c r="C13" s="24" t="s">
        <v>30</v>
      </c>
      <c r="D13" s="20">
        <f t="shared" si="0"/>
        <v>59.960000000000015</v>
      </c>
      <c r="E13" s="33">
        <f t="shared" si="1"/>
        <v>56.74</v>
      </c>
      <c r="F13" s="95">
        <v>58.19</v>
      </c>
      <c r="G13" s="34">
        <v>62.91</v>
      </c>
      <c r="H13" s="34">
        <v>200</v>
      </c>
      <c r="I13" s="34">
        <v>62.32</v>
      </c>
      <c r="J13" s="34">
        <v>66.73</v>
      </c>
      <c r="K13" s="34">
        <v>200</v>
      </c>
      <c r="L13" s="34">
        <v>59.25</v>
      </c>
      <c r="M13" s="34">
        <v>58.67</v>
      </c>
      <c r="N13" s="34">
        <v>61.63</v>
      </c>
      <c r="O13" s="34">
        <v>200</v>
      </c>
      <c r="P13" s="34">
        <v>58.44</v>
      </c>
      <c r="Q13" s="34">
        <v>57.58</v>
      </c>
      <c r="R13" s="34">
        <v>56.74</v>
      </c>
      <c r="S13" s="34">
        <v>57.67</v>
      </c>
      <c r="T13" s="42">
        <v>59.39</v>
      </c>
    </row>
    <row r="14" spans="1:20" x14ac:dyDescent="0.3">
      <c r="A14" s="9">
        <f t="shared" si="2"/>
        <v>12</v>
      </c>
      <c r="B14" s="21" t="s">
        <v>72</v>
      </c>
      <c r="C14" s="24" t="s">
        <v>12</v>
      </c>
      <c r="D14" s="20">
        <f t="shared" si="0"/>
        <v>60.300833333333344</v>
      </c>
      <c r="E14" s="33">
        <f t="shared" si="1"/>
        <v>58.49</v>
      </c>
      <c r="F14" s="95">
        <v>200</v>
      </c>
      <c r="G14" s="34">
        <v>59.22</v>
      </c>
      <c r="H14" s="34">
        <v>58.49</v>
      </c>
      <c r="I14" s="34">
        <v>59.57</v>
      </c>
      <c r="J14" s="34">
        <v>66.81</v>
      </c>
      <c r="K14" s="34">
        <v>62.53</v>
      </c>
      <c r="L14" s="34">
        <v>59.82</v>
      </c>
      <c r="M14" s="34">
        <v>61.03</v>
      </c>
      <c r="N14" s="34">
        <v>61.21</v>
      </c>
      <c r="O14" s="34">
        <v>60.77</v>
      </c>
      <c r="P14" s="34">
        <v>60.47</v>
      </c>
      <c r="Q14" s="34">
        <v>61.83</v>
      </c>
      <c r="R14" s="34">
        <v>59.5</v>
      </c>
      <c r="S14" s="34">
        <v>59.17</v>
      </c>
      <c r="T14" s="42">
        <v>200</v>
      </c>
    </row>
    <row r="15" spans="1:20" x14ac:dyDescent="0.3">
      <c r="A15" s="9">
        <f t="shared" si="2"/>
        <v>13</v>
      </c>
      <c r="B15" s="21" t="s">
        <v>66</v>
      </c>
      <c r="C15" s="24" t="s">
        <v>36</v>
      </c>
      <c r="D15" s="20">
        <f t="shared" si="0"/>
        <v>60.804166666666667</v>
      </c>
      <c r="E15" s="33">
        <f t="shared" si="1"/>
        <v>56.78</v>
      </c>
      <c r="F15" s="95">
        <v>200</v>
      </c>
      <c r="G15" s="34">
        <v>65.56</v>
      </c>
      <c r="H15" s="34">
        <v>60.72</v>
      </c>
      <c r="I15" s="34">
        <v>66.150000000000006</v>
      </c>
      <c r="J15" s="34">
        <v>59.02</v>
      </c>
      <c r="K15" s="34">
        <v>61.27</v>
      </c>
      <c r="L15" s="34">
        <v>65.290000000000006</v>
      </c>
      <c r="M15" s="34">
        <v>62.91</v>
      </c>
      <c r="N15" s="34">
        <v>58.64</v>
      </c>
      <c r="O15" s="34">
        <v>57.77</v>
      </c>
      <c r="P15" s="34">
        <v>200</v>
      </c>
      <c r="Q15" s="34">
        <v>59.07</v>
      </c>
      <c r="R15" s="34">
        <v>57.88</v>
      </c>
      <c r="S15" s="34">
        <v>64.739999999999995</v>
      </c>
      <c r="T15" s="42">
        <v>56.78</v>
      </c>
    </row>
    <row r="16" spans="1:20" x14ac:dyDescent="0.3">
      <c r="A16" s="9">
        <f t="shared" si="2"/>
        <v>14</v>
      </c>
      <c r="B16" s="21" t="s">
        <v>127</v>
      </c>
      <c r="C16" s="24" t="s">
        <v>36</v>
      </c>
      <c r="D16" s="20">
        <f t="shared" si="0"/>
        <v>61.03666666666669</v>
      </c>
      <c r="E16" s="33">
        <f t="shared" si="1"/>
        <v>57.17</v>
      </c>
      <c r="F16" s="95">
        <v>60.89</v>
      </c>
      <c r="G16" s="34">
        <v>59.29</v>
      </c>
      <c r="H16" s="34">
        <v>67.88</v>
      </c>
      <c r="I16" s="34">
        <v>60.46</v>
      </c>
      <c r="J16" s="34">
        <v>200</v>
      </c>
      <c r="K16" s="34">
        <v>59.94</v>
      </c>
      <c r="L16" s="34">
        <v>200</v>
      </c>
      <c r="M16" s="34">
        <v>59.47</v>
      </c>
      <c r="N16" s="34">
        <v>60.91</v>
      </c>
      <c r="O16" s="34">
        <v>58.85</v>
      </c>
      <c r="P16" s="34">
        <v>57.17</v>
      </c>
      <c r="Q16" s="34">
        <v>61.32</v>
      </c>
      <c r="R16" s="34">
        <v>69.319999999999993</v>
      </c>
      <c r="S16" s="34">
        <v>59.38</v>
      </c>
      <c r="T16" s="42">
        <v>66.88</v>
      </c>
    </row>
    <row r="17" spans="1:20" x14ac:dyDescent="0.3">
      <c r="A17" s="9">
        <f t="shared" si="2"/>
        <v>15</v>
      </c>
      <c r="B17" s="21" t="s">
        <v>48</v>
      </c>
      <c r="C17" s="24" t="s">
        <v>12</v>
      </c>
      <c r="D17" s="20">
        <f t="shared" si="0"/>
        <v>61.086666666666666</v>
      </c>
      <c r="E17" s="33">
        <f t="shared" si="1"/>
        <v>57.24</v>
      </c>
      <c r="F17" s="95">
        <v>57.72</v>
      </c>
      <c r="G17" s="34">
        <v>63.4</v>
      </c>
      <c r="H17" s="34">
        <v>200</v>
      </c>
      <c r="I17" s="34">
        <v>59.25</v>
      </c>
      <c r="J17" s="34">
        <v>70.040000000000006</v>
      </c>
      <c r="K17" s="34">
        <v>60.94</v>
      </c>
      <c r="L17" s="34">
        <v>58.82</v>
      </c>
      <c r="M17" s="34">
        <v>60</v>
      </c>
      <c r="N17" s="34">
        <v>200</v>
      </c>
      <c r="O17" s="34">
        <v>64.92</v>
      </c>
      <c r="P17" s="34">
        <v>62.85</v>
      </c>
      <c r="Q17" s="34">
        <v>57.24</v>
      </c>
      <c r="R17" s="34">
        <v>58.22</v>
      </c>
      <c r="S17" s="34">
        <v>66.61</v>
      </c>
      <c r="T17" s="42">
        <v>63.07</v>
      </c>
    </row>
    <row r="18" spans="1:20" x14ac:dyDescent="0.3">
      <c r="A18" s="9">
        <f t="shared" si="2"/>
        <v>16</v>
      </c>
      <c r="B18" s="21" t="s">
        <v>125</v>
      </c>
      <c r="C18" s="24" t="s">
        <v>9</v>
      </c>
      <c r="D18" s="20">
        <f t="shared" si="0"/>
        <v>61.293333333333344</v>
      </c>
      <c r="E18" s="33">
        <f t="shared" si="1"/>
        <v>58.91</v>
      </c>
      <c r="F18" s="95">
        <v>64.47</v>
      </c>
      <c r="G18" s="34">
        <v>65.14</v>
      </c>
      <c r="H18" s="34">
        <v>68.28</v>
      </c>
      <c r="I18" s="34">
        <v>61.47</v>
      </c>
      <c r="J18" s="34">
        <v>63.1</v>
      </c>
      <c r="K18" s="34">
        <v>62.39</v>
      </c>
      <c r="L18" s="34">
        <v>62.47</v>
      </c>
      <c r="M18" s="34">
        <v>60.8</v>
      </c>
      <c r="N18" s="34">
        <v>60.08</v>
      </c>
      <c r="O18" s="34">
        <v>200</v>
      </c>
      <c r="P18" s="34">
        <v>62.11</v>
      </c>
      <c r="Q18" s="34">
        <v>61.32</v>
      </c>
      <c r="R18" s="34">
        <v>59.41</v>
      </c>
      <c r="S18" s="34">
        <v>58.91</v>
      </c>
      <c r="T18" s="42">
        <v>58.99</v>
      </c>
    </row>
    <row r="19" spans="1:20" x14ac:dyDescent="0.3">
      <c r="A19" s="9">
        <f t="shared" si="2"/>
        <v>17</v>
      </c>
      <c r="B19" s="21" t="s">
        <v>53</v>
      </c>
      <c r="C19" s="24" t="s">
        <v>12</v>
      </c>
      <c r="D19" s="20">
        <f t="shared" si="0"/>
        <v>62.452500000000015</v>
      </c>
      <c r="E19" s="33">
        <f t="shared" si="1"/>
        <v>59.02</v>
      </c>
      <c r="F19" s="95">
        <v>59.64</v>
      </c>
      <c r="G19" s="34">
        <v>68.89</v>
      </c>
      <c r="H19" s="34">
        <v>61.1</v>
      </c>
      <c r="I19" s="34">
        <v>60.57</v>
      </c>
      <c r="J19" s="34">
        <v>59.02</v>
      </c>
      <c r="K19" s="34">
        <v>200</v>
      </c>
      <c r="L19" s="34">
        <v>59.11</v>
      </c>
      <c r="M19" s="34">
        <v>63.94</v>
      </c>
      <c r="N19" s="34">
        <v>67.739999999999995</v>
      </c>
      <c r="O19" s="34">
        <v>67.45</v>
      </c>
      <c r="P19" s="34">
        <v>61.63</v>
      </c>
      <c r="Q19" s="34">
        <v>200</v>
      </c>
      <c r="R19" s="34">
        <v>60.13</v>
      </c>
      <c r="S19" s="34">
        <v>65.8</v>
      </c>
      <c r="T19" s="42">
        <v>63.3</v>
      </c>
    </row>
    <row r="20" spans="1:20" x14ac:dyDescent="0.3">
      <c r="A20" s="9">
        <f t="shared" si="2"/>
        <v>18</v>
      </c>
      <c r="B20" s="21" t="s">
        <v>129</v>
      </c>
      <c r="C20" s="24" t="s">
        <v>38</v>
      </c>
      <c r="D20" s="20">
        <f t="shared" si="0"/>
        <v>62.504166666666698</v>
      </c>
      <c r="E20" s="33">
        <f t="shared" si="1"/>
        <v>59.71</v>
      </c>
      <c r="F20" s="95">
        <v>71.540000000000006</v>
      </c>
      <c r="G20" s="34">
        <v>63.64</v>
      </c>
      <c r="H20" s="34">
        <v>60.66</v>
      </c>
      <c r="I20" s="34">
        <v>61.03</v>
      </c>
      <c r="J20" s="34">
        <v>67.34</v>
      </c>
      <c r="K20" s="34">
        <v>67.099999999999994</v>
      </c>
      <c r="L20" s="34">
        <v>200</v>
      </c>
      <c r="M20" s="34">
        <v>65.08</v>
      </c>
      <c r="N20" s="34">
        <v>200</v>
      </c>
      <c r="O20" s="34">
        <v>59.97</v>
      </c>
      <c r="P20" s="34">
        <v>61.54</v>
      </c>
      <c r="Q20" s="34">
        <v>60.94</v>
      </c>
      <c r="R20" s="34">
        <v>60.88</v>
      </c>
      <c r="S20" s="34">
        <v>59.71</v>
      </c>
      <c r="T20" s="42">
        <v>62.16</v>
      </c>
    </row>
    <row r="21" spans="1:20" x14ac:dyDescent="0.3">
      <c r="A21" s="9">
        <f t="shared" si="2"/>
        <v>19</v>
      </c>
      <c r="B21" s="21" t="s">
        <v>138</v>
      </c>
      <c r="C21" s="24" t="s">
        <v>9</v>
      </c>
      <c r="D21" s="20">
        <f t="shared" si="0"/>
        <v>64.581666666666663</v>
      </c>
      <c r="E21" s="33">
        <f t="shared" si="1"/>
        <v>58.96</v>
      </c>
      <c r="F21" s="95">
        <v>63.11</v>
      </c>
      <c r="G21" s="34">
        <v>71.069999999999993</v>
      </c>
      <c r="H21" s="34">
        <v>68.959999999999994</v>
      </c>
      <c r="I21" s="34">
        <v>63.11</v>
      </c>
      <c r="J21" s="34">
        <v>68.77</v>
      </c>
      <c r="K21" s="34">
        <v>67.290000000000006</v>
      </c>
      <c r="L21" s="34">
        <v>66.510000000000005</v>
      </c>
      <c r="M21" s="34">
        <v>61.28</v>
      </c>
      <c r="N21" s="34">
        <v>58.96</v>
      </c>
      <c r="O21" s="34">
        <v>61.02</v>
      </c>
      <c r="P21" s="34">
        <v>200</v>
      </c>
      <c r="Q21" s="34">
        <v>64.66</v>
      </c>
      <c r="R21" s="34">
        <v>200</v>
      </c>
      <c r="S21" s="34">
        <v>200</v>
      </c>
      <c r="T21" s="42">
        <v>60.24</v>
      </c>
    </row>
    <row r="22" spans="1:20" x14ac:dyDescent="0.3">
      <c r="A22" s="9">
        <f t="shared" si="2"/>
        <v>20</v>
      </c>
      <c r="B22" s="21" t="s">
        <v>128</v>
      </c>
      <c r="C22" s="24" t="s">
        <v>36</v>
      </c>
      <c r="D22" s="20">
        <f t="shared" si="0"/>
        <v>64.795833333333306</v>
      </c>
      <c r="E22" s="33">
        <f t="shared" si="1"/>
        <v>60.44</v>
      </c>
      <c r="F22" s="95">
        <v>77.63</v>
      </c>
      <c r="G22" s="34">
        <v>67.02</v>
      </c>
      <c r="H22" s="34">
        <v>65.41</v>
      </c>
      <c r="I22" s="34">
        <v>61.04</v>
      </c>
      <c r="J22" s="34">
        <v>200</v>
      </c>
      <c r="K22" s="34">
        <v>60.44</v>
      </c>
      <c r="L22" s="34">
        <v>66.3</v>
      </c>
      <c r="M22" s="34">
        <v>63.27</v>
      </c>
      <c r="N22" s="34">
        <v>62.35</v>
      </c>
      <c r="O22" s="34">
        <v>68.16</v>
      </c>
      <c r="P22" s="34">
        <v>62.55</v>
      </c>
      <c r="Q22" s="34">
        <v>61.67</v>
      </c>
      <c r="R22" s="34">
        <v>61.71</v>
      </c>
      <c r="S22" s="34">
        <v>200</v>
      </c>
      <c r="T22" s="42">
        <v>200</v>
      </c>
    </row>
    <row r="23" spans="1:20" x14ac:dyDescent="0.3">
      <c r="A23" s="9">
        <f t="shared" si="2"/>
        <v>21</v>
      </c>
      <c r="B23" s="21" t="s">
        <v>277</v>
      </c>
      <c r="C23" s="24" t="s">
        <v>145</v>
      </c>
      <c r="D23" s="20">
        <f t="shared" si="0"/>
        <v>64.904999999999987</v>
      </c>
      <c r="E23" s="33">
        <f t="shared" si="1"/>
        <v>61.53</v>
      </c>
      <c r="F23" s="95">
        <v>200</v>
      </c>
      <c r="G23" s="34">
        <v>69.349999999999994</v>
      </c>
      <c r="H23" s="34">
        <v>62.47</v>
      </c>
      <c r="I23" s="34">
        <v>68.069999999999993</v>
      </c>
      <c r="J23" s="34">
        <v>71.489999999999995</v>
      </c>
      <c r="K23" s="34">
        <v>64.459999999999994</v>
      </c>
      <c r="L23" s="34">
        <v>65.459999999999994</v>
      </c>
      <c r="M23" s="34">
        <v>64.69</v>
      </c>
      <c r="N23" s="34">
        <v>66.47</v>
      </c>
      <c r="O23" s="34">
        <v>71.53</v>
      </c>
      <c r="P23" s="34">
        <v>63.05</v>
      </c>
      <c r="Q23" s="34">
        <v>65.78</v>
      </c>
      <c r="R23" s="34">
        <v>61.99</v>
      </c>
      <c r="S23" s="34">
        <v>65.540000000000006</v>
      </c>
      <c r="T23" s="42">
        <v>61.53</v>
      </c>
    </row>
    <row r="24" spans="1:20" x14ac:dyDescent="0.3">
      <c r="A24" s="9">
        <f t="shared" si="2"/>
        <v>22</v>
      </c>
      <c r="B24" s="21" t="s">
        <v>139</v>
      </c>
      <c r="C24" s="24" t="s">
        <v>145</v>
      </c>
      <c r="D24" s="20">
        <f t="shared" si="0"/>
        <v>65.033333333333331</v>
      </c>
      <c r="E24" s="33">
        <f t="shared" si="1"/>
        <v>59.27</v>
      </c>
      <c r="F24" s="95">
        <v>72.41</v>
      </c>
      <c r="G24" s="34">
        <v>71.209999999999994</v>
      </c>
      <c r="H24" s="34">
        <v>69.03</v>
      </c>
      <c r="I24" s="34">
        <v>66.61</v>
      </c>
      <c r="J24" s="34">
        <v>66.11</v>
      </c>
      <c r="K24" s="34">
        <v>67.91</v>
      </c>
      <c r="L24" s="34">
        <v>63.24</v>
      </c>
      <c r="M24" s="34">
        <v>72.95</v>
      </c>
      <c r="N24" s="34">
        <v>66.239999999999995</v>
      </c>
      <c r="O24" s="34">
        <v>62.83</v>
      </c>
      <c r="P24" s="34">
        <v>62.17</v>
      </c>
      <c r="Q24" s="34">
        <v>65.78</v>
      </c>
      <c r="R24" s="34">
        <v>59.27</v>
      </c>
      <c r="S24" s="34">
        <v>60</v>
      </c>
      <c r="T24" s="42">
        <v>200</v>
      </c>
    </row>
    <row r="25" spans="1:20" x14ac:dyDescent="0.3">
      <c r="A25" s="9">
        <f t="shared" si="2"/>
        <v>23</v>
      </c>
      <c r="B25" s="21" t="s">
        <v>115</v>
      </c>
      <c r="C25" s="24" t="s">
        <v>13</v>
      </c>
      <c r="D25" s="20">
        <f t="shared" si="0"/>
        <v>66.533333333333346</v>
      </c>
      <c r="E25" s="33">
        <f t="shared" si="1"/>
        <v>62.66</v>
      </c>
      <c r="F25" s="95">
        <v>66.02</v>
      </c>
      <c r="G25" s="34">
        <v>63.78</v>
      </c>
      <c r="H25" s="34">
        <v>62.66</v>
      </c>
      <c r="I25" s="34">
        <v>66.55</v>
      </c>
      <c r="J25" s="34">
        <v>68.66</v>
      </c>
      <c r="K25" s="34">
        <v>65.989999999999995</v>
      </c>
      <c r="L25" s="34">
        <v>67.36</v>
      </c>
      <c r="M25" s="34">
        <v>66.58</v>
      </c>
      <c r="N25" s="34">
        <v>65.739999999999995</v>
      </c>
      <c r="O25" s="34">
        <v>200</v>
      </c>
      <c r="P25" s="34">
        <v>65.739999999999995</v>
      </c>
      <c r="Q25" s="34">
        <v>80.63</v>
      </c>
      <c r="R25" s="34">
        <v>66.459999999999994</v>
      </c>
      <c r="S25" s="34">
        <v>72.86</v>
      </c>
      <c r="T25" s="42">
        <v>76.66</v>
      </c>
    </row>
    <row r="26" spans="1:20" x14ac:dyDescent="0.3">
      <c r="A26" s="9">
        <f t="shared" si="2"/>
        <v>24</v>
      </c>
      <c r="B26" s="21" t="s">
        <v>61</v>
      </c>
      <c r="C26" s="24" t="s">
        <v>31</v>
      </c>
      <c r="D26" s="20">
        <f t="shared" si="0"/>
        <v>72.304166666666674</v>
      </c>
      <c r="E26" s="20">
        <f t="shared" si="1"/>
        <v>56.89</v>
      </c>
      <c r="F26" s="21">
        <v>61.89</v>
      </c>
      <c r="G26" s="22">
        <v>64.98</v>
      </c>
      <c r="H26" s="22">
        <v>59.75</v>
      </c>
      <c r="I26" s="92">
        <v>200</v>
      </c>
      <c r="J26" s="22">
        <v>62.6</v>
      </c>
      <c r="K26" s="22">
        <v>60.5</v>
      </c>
      <c r="L26" s="23">
        <v>62.61</v>
      </c>
      <c r="M26" s="92">
        <v>200</v>
      </c>
      <c r="N26" s="22">
        <v>60.39</v>
      </c>
      <c r="O26" s="22">
        <v>59.58</v>
      </c>
      <c r="P26" s="22">
        <v>58.38</v>
      </c>
      <c r="Q26" s="22">
        <v>56.89</v>
      </c>
      <c r="R26" s="92">
        <v>200</v>
      </c>
      <c r="S26" s="22">
        <v>60.08</v>
      </c>
      <c r="T26" s="24">
        <v>200</v>
      </c>
    </row>
    <row r="27" spans="1:20" x14ac:dyDescent="0.3">
      <c r="A27" s="9">
        <f t="shared" si="2"/>
        <v>25</v>
      </c>
      <c r="B27" s="21" t="s">
        <v>140</v>
      </c>
      <c r="C27" s="24" t="s">
        <v>9</v>
      </c>
      <c r="D27" s="20">
        <f t="shared" si="0"/>
        <v>72.466666666666654</v>
      </c>
      <c r="E27" s="20">
        <f t="shared" si="1"/>
        <v>57.05</v>
      </c>
      <c r="F27" s="21">
        <v>59.47</v>
      </c>
      <c r="G27" s="22">
        <v>61.08</v>
      </c>
      <c r="H27" s="22">
        <v>63.36</v>
      </c>
      <c r="I27" s="92">
        <v>200</v>
      </c>
      <c r="J27" s="22">
        <v>60.64</v>
      </c>
      <c r="K27" s="92">
        <v>200</v>
      </c>
      <c r="L27" s="23">
        <v>63.44</v>
      </c>
      <c r="M27" s="92">
        <v>200</v>
      </c>
      <c r="N27" s="22">
        <v>58.38</v>
      </c>
      <c r="O27" s="22">
        <v>200</v>
      </c>
      <c r="P27" s="22">
        <v>64.150000000000006</v>
      </c>
      <c r="Q27" s="22">
        <v>57.05</v>
      </c>
      <c r="R27" s="22">
        <v>57.35</v>
      </c>
      <c r="S27" s="22">
        <v>61.72</v>
      </c>
      <c r="T27" s="24">
        <v>62.96</v>
      </c>
    </row>
    <row r="28" spans="1:20" x14ac:dyDescent="0.3">
      <c r="A28" s="9">
        <f t="shared" si="2"/>
        <v>26</v>
      </c>
      <c r="B28" s="21" t="s">
        <v>126</v>
      </c>
      <c r="C28" s="24" t="s">
        <v>7</v>
      </c>
      <c r="D28" s="20">
        <f t="shared" si="0"/>
        <v>74.40666666666668</v>
      </c>
      <c r="E28" s="20">
        <f t="shared" si="1"/>
        <v>59.69</v>
      </c>
      <c r="F28" s="21">
        <v>63.22</v>
      </c>
      <c r="G28" s="92">
        <v>200</v>
      </c>
      <c r="H28" s="22">
        <v>60.52</v>
      </c>
      <c r="I28" s="22">
        <v>60.38</v>
      </c>
      <c r="J28" s="22">
        <v>59.69</v>
      </c>
      <c r="K28" s="92">
        <v>200</v>
      </c>
      <c r="L28" s="23">
        <v>60.8</v>
      </c>
      <c r="M28" s="92">
        <v>200</v>
      </c>
      <c r="N28" s="22">
        <v>200</v>
      </c>
      <c r="O28" s="22">
        <v>59.97</v>
      </c>
      <c r="P28" s="22">
        <v>60.89</v>
      </c>
      <c r="Q28" s="22">
        <v>65.91</v>
      </c>
      <c r="R28" s="22">
        <v>64.44</v>
      </c>
      <c r="S28" s="22">
        <v>70.11</v>
      </c>
      <c r="T28" s="24">
        <v>66.95</v>
      </c>
    </row>
    <row r="29" spans="1:20" x14ac:dyDescent="0.3">
      <c r="A29" s="9">
        <f t="shared" si="2"/>
        <v>27</v>
      </c>
      <c r="B29" s="21" t="s">
        <v>141</v>
      </c>
      <c r="C29" s="24" t="s">
        <v>145</v>
      </c>
      <c r="D29" s="20">
        <f t="shared" si="0"/>
        <v>77.275833333333352</v>
      </c>
      <c r="E29" s="20">
        <f t="shared" si="1"/>
        <v>62.97</v>
      </c>
      <c r="F29" s="21">
        <v>66.569999999999993</v>
      </c>
      <c r="G29" s="22">
        <v>64.03</v>
      </c>
      <c r="H29" s="22">
        <v>71.73</v>
      </c>
      <c r="I29" s="22">
        <v>68.39</v>
      </c>
      <c r="J29" s="22">
        <v>64.78</v>
      </c>
      <c r="K29" s="22">
        <v>62.97</v>
      </c>
      <c r="L29" s="23">
        <v>66.069999999999993</v>
      </c>
      <c r="M29" s="92">
        <v>200</v>
      </c>
      <c r="N29" s="22">
        <v>71.36</v>
      </c>
      <c r="O29" s="92">
        <v>200</v>
      </c>
      <c r="P29" s="92">
        <v>200</v>
      </c>
      <c r="Q29" s="22">
        <v>64.25</v>
      </c>
      <c r="R29" s="22">
        <v>63.42</v>
      </c>
      <c r="S29" s="22">
        <v>63.74</v>
      </c>
      <c r="T29" s="24">
        <v>200</v>
      </c>
    </row>
    <row r="30" spans="1:20" x14ac:dyDescent="0.3">
      <c r="A30" s="9">
        <f t="shared" si="2"/>
        <v>28</v>
      </c>
      <c r="B30" s="21" t="s">
        <v>142</v>
      </c>
      <c r="C30" s="24" t="s">
        <v>31</v>
      </c>
      <c r="D30" s="20">
        <f t="shared" si="0"/>
        <v>80.460833333333326</v>
      </c>
      <c r="E30" s="20">
        <f t="shared" si="1"/>
        <v>63.57</v>
      </c>
      <c r="F30" s="21">
        <v>73.78</v>
      </c>
      <c r="G30" s="92">
        <v>200</v>
      </c>
      <c r="H30" s="92">
        <v>200</v>
      </c>
      <c r="I30" s="22">
        <v>71.349999999999994</v>
      </c>
      <c r="J30" s="22">
        <v>68.83</v>
      </c>
      <c r="K30" s="22">
        <v>68.72</v>
      </c>
      <c r="L30" s="23">
        <v>75.8</v>
      </c>
      <c r="M30" s="22">
        <v>71.39</v>
      </c>
      <c r="N30" s="22">
        <v>66.819999999999993</v>
      </c>
      <c r="O30" s="22">
        <v>68.58</v>
      </c>
      <c r="P30" s="22">
        <v>68.91</v>
      </c>
      <c r="Q30" s="92">
        <v>200</v>
      </c>
      <c r="R30" s="22">
        <v>200</v>
      </c>
      <c r="S30" s="22">
        <v>63.57</v>
      </c>
      <c r="T30" s="24">
        <v>67.78</v>
      </c>
    </row>
    <row r="31" spans="1:20" x14ac:dyDescent="0.3">
      <c r="A31" s="9">
        <f t="shared" si="2"/>
        <v>29</v>
      </c>
      <c r="B31" s="21" t="s">
        <v>143</v>
      </c>
      <c r="C31" s="24" t="s">
        <v>31</v>
      </c>
      <c r="D31" s="20">
        <f t="shared" si="0"/>
        <v>88.844999999999985</v>
      </c>
      <c r="E31" s="20">
        <f t="shared" si="1"/>
        <v>63.05</v>
      </c>
      <c r="F31" s="93">
        <v>200</v>
      </c>
      <c r="G31" s="22">
        <v>75.319999999999993</v>
      </c>
      <c r="H31" s="22">
        <v>65.709999999999994</v>
      </c>
      <c r="I31" s="22">
        <v>63.58</v>
      </c>
      <c r="J31" s="22">
        <v>71.06</v>
      </c>
      <c r="K31" s="22">
        <v>64.11</v>
      </c>
      <c r="L31" s="23">
        <v>65.599999999999994</v>
      </c>
      <c r="M31" s="92">
        <v>200</v>
      </c>
      <c r="N31" s="22">
        <v>67.97</v>
      </c>
      <c r="O31" s="22">
        <v>66.63</v>
      </c>
      <c r="P31" s="22">
        <v>63.05</v>
      </c>
      <c r="Q31" s="92">
        <v>200</v>
      </c>
      <c r="R31" s="22">
        <v>200</v>
      </c>
      <c r="S31" s="22">
        <v>200</v>
      </c>
      <c r="T31" s="24">
        <v>63.11</v>
      </c>
    </row>
    <row r="32" spans="1:20" x14ac:dyDescent="0.3">
      <c r="A32" s="9">
        <f t="shared" si="2"/>
        <v>30</v>
      </c>
      <c r="B32" s="21" t="s">
        <v>70</v>
      </c>
      <c r="C32" s="24" t="s">
        <v>6</v>
      </c>
      <c r="D32" s="20">
        <f t="shared" si="0"/>
        <v>94.541666666666671</v>
      </c>
      <c r="E32" s="20">
        <f t="shared" si="1"/>
        <v>56.89</v>
      </c>
      <c r="F32" s="93">
        <v>200</v>
      </c>
      <c r="G32" s="22">
        <v>63.36</v>
      </c>
      <c r="H32" s="92">
        <v>200</v>
      </c>
      <c r="I32" s="22">
        <v>56.92</v>
      </c>
      <c r="J32" s="22">
        <v>62.72</v>
      </c>
      <c r="K32" s="92">
        <v>200</v>
      </c>
      <c r="L32" s="23">
        <v>57.25</v>
      </c>
      <c r="M32" s="22">
        <v>200</v>
      </c>
      <c r="N32" s="22">
        <v>63.25</v>
      </c>
      <c r="O32" s="22">
        <v>58.25</v>
      </c>
      <c r="P32" s="22">
        <v>57.75</v>
      </c>
      <c r="Q32" s="22">
        <v>200</v>
      </c>
      <c r="R32" s="22">
        <v>56.89</v>
      </c>
      <c r="S32" s="22">
        <v>200</v>
      </c>
      <c r="T32" s="24">
        <v>58.11</v>
      </c>
    </row>
    <row r="33" spans="1:20" x14ac:dyDescent="0.3">
      <c r="A33" s="9">
        <f t="shared" si="2"/>
        <v>31</v>
      </c>
      <c r="B33" s="21" t="s">
        <v>55</v>
      </c>
      <c r="C33" s="24" t="s">
        <v>11</v>
      </c>
      <c r="D33" s="20">
        <f t="shared" si="0"/>
        <v>94.881666666666661</v>
      </c>
      <c r="E33" s="20">
        <f t="shared" si="1"/>
        <v>56.03</v>
      </c>
      <c r="F33" s="21">
        <v>60.5</v>
      </c>
      <c r="G33" s="22">
        <v>56.03</v>
      </c>
      <c r="H33" s="92">
        <v>200</v>
      </c>
      <c r="I33" s="22">
        <v>57.39</v>
      </c>
      <c r="J33" s="92">
        <v>200</v>
      </c>
      <c r="K33" s="22">
        <v>61.24</v>
      </c>
      <c r="L33" s="23">
        <v>58.49</v>
      </c>
      <c r="M33" s="92">
        <v>200</v>
      </c>
      <c r="N33" s="22">
        <v>60.17</v>
      </c>
      <c r="O33" s="22">
        <v>63.71</v>
      </c>
      <c r="P33" s="22">
        <v>200</v>
      </c>
      <c r="Q33" s="22">
        <v>200</v>
      </c>
      <c r="R33" s="22">
        <v>200</v>
      </c>
      <c r="S33" s="22">
        <v>57.72</v>
      </c>
      <c r="T33" s="24">
        <v>63.33</v>
      </c>
    </row>
    <row r="34" spans="1:20" x14ac:dyDescent="0.3">
      <c r="A34" s="9">
        <f t="shared" si="2"/>
        <v>32</v>
      </c>
      <c r="B34" s="21" t="s">
        <v>144</v>
      </c>
      <c r="C34" s="24" t="s">
        <v>30</v>
      </c>
      <c r="D34" s="20">
        <f t="shared" si="0"/>
        <v>99.482500000000002</v>
      </c>
      <c r="E34" s="20">
        <f t="shared" si="1"/>
        <v>61.14</v>
      </c>
      <c r="F34" s="93">
        <v>200</v>
      </c>
      <c r="G34" s="92">
        <v>200</v>
      </c>
      <c r="H34" s="22">
        <v>63.74</v>
      </c>
      <c r="I34" s="22">
        <v>71.31</v>
      </c>
      <c r="J34" s="22">
        <v>61.14</v>
      </c>
      <c r="K34" s="22">
        <v>64.989999999999995</v>
      </c>
      <c r="L34" s="23">
        <v>63.82</v>
      </c>
      <c r="M34" s="92">
        <v>200</v>
      </c>
      <c r="N34" s="22">
        <v>64.239999999999995</v>
      </c>
      <c r="O34" s="22">
        <v>200</v>
      </c>
      <c r="P34" s="22">
        <v>65.02</v>
      </c>
      <c r="Q34" s="22">
        <v>69.53</v>
      </c>
      <c r="R34" s="22">
        <v>70</v>
      </c>
      <c r="S34" s="22">
        <v>200</v>
      </c>
      <c r="T34" s="24">
        <v>200</v>
      </c>
    </row>
    <row r="35" spans="1:20" ht="15" thickBot="1" x14ac:dyDescent="0.35">
      <c r="A35" s="16">
        <f t="shared" si="2"/>
        <v>33</v>
      </c>
      <c r="B35" s="14" t="s">
        <v>114</v>
      </c>
      <c r="C35" s="15" t="s">
        <v>11</v>
      </c>
      <c r="D35" s="17">
        <f t="shared" si="0"/>
        <v>119.74166666666667</v>
      </c>
      <c r="E35" s="28">
        <f t="shared" si="1"/>
        <v>60.91</v>
      </c>
      <c r="F35" s="14">
        <v>62.08</v>
      </c>
      <c r="G35" s="18">
        <v>60.91</v>
      </c>
      <c r="H35" s="91">
        <v>200</v>
      </c>
      <c r="I35" s="91">
        <v>200</v>
      </c>
      <c r="J35" s="91">
        <v>200</v>
      </c>
      <c r="K35" s="18">
        <v>62.19</v>
      </c>
      <c r="L35" s="25">
        <v>61.13</v>
      </c>
      <c r="M35" s="18">
        <v>61.28</v>
      </c>
      <c r="N35" s="18">
        <v>200</v>
      </c>
      <c r="O35" s="18">
        <v>68.31</v>
      </c>
      <c r="P35" s="18">
        <v>200</v>
      </c>
      <c r="Q35" s="18">
        <v>200</v>
      </c>
      <c r="R35" s="18">
        <v>200</v>
      </c>
      <c r="S35" s="18">
        <v>200</v>
      </c>
      <c r="T35" s="15">
        <v>61</v>
      </c>
    </row>
  </sheetData>
  <mergeCells count="1">
    <mergeCell ref="A1:T1"/>
  </mergeCells>
  <conditionalFormatting sqref="E3:E34">
    <cfRule type="top10" dxfId="68" priority="4" bottom="1" rank="1"/>
  </conditionalFormatting>
  <conditionalFormatting sqref="F3:T25">
    <cfRule type="cellIs" dxfId="67" priority="1" operator="equal">
      <formula>LARGE($F3:$Y3,2)</formula>
    </cfRule>
    <cfRule type="cellIs" dxfId="66" priority="2" operator="equal">
      <formula>LARGE($F3:$Y3,3)</formula>
    </cfRule>
    <cfRule type="cellIs" dxfId="65" priority="3" operator="equal">
      <formula>LARGE($F3:$Y3,1)</formula>
    </cfRule>
  </conditionalFormatting>
  <pageMargins left="0.7" right="0.7" top="0.75" bottom="0.75" header="0.3" footer="0.3"/>
  <pageSetup scale="49" orientation="portrait" r:id="rId1"/>
  <ignoredErrors>
    <ignoredError sqref="D3:D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FE08-69FE-4455-A1F1-5103CE8C37AE}">
  <sheetPr>
    <pageSetUpPr fitToPage="1"/>
  </sheetPr>
  <dimension ref="A1:S47"/>
  <sheetViews>
    <sheetView zoomScale="145" zoomScaleNormal="145" workbookViewId="0">
      <selection activeCell="A2" sqref="A1:T1048576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9" width="9.6640625" bestFit="1" customWidth="1"/>
  </cols>
  <sheetData>
    <row r="1" spans="1:19" ht="24" thickBot="1" x14ac:dyDescent="0.35">
      <c r="A1" s="151" t="s">
        <v>377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48</v>
      </c>
      <c r="C3" s="13" t="s">
        <v>12</v>
      </c>
      <c r="D3" s="20">
        <v>57.51</v>
      </c>
      <c r="E3" s="20">
        <f>MIN(F3:S3)</f>
        <v>55.76</v>
      </c>
      <c r="F3" s="12">
        <v>55.76</v>
      </c>
      <c r="G3" s="10">
        <v>58.39</v>
      </c>
      <c r="H3" s="10">
        <v>61.64</v>
      </c>
      <c r="I3" s="10">
        <v>61.24</v>
      </c>
      <c r="J3" s="10">
        <v>57.07</v>
      </c>
      <c r="K3" s="10">
        <v>58.97</v>
      </c>
      <c r="L3" s="10">
        <v>57.44</v>
      </c>
      <c r="M3" s="10">
        <v>60</v>
      </c>
      <c r="N3" s="10">
        <v>57.13</v>
      </c>
      <c r="O3" s="10">
        <v>56.52</v>
      </c>
      <c r="P3" s="10">
        <v>57.99</v>
      </c>
      <c r="Q3" s="10">
        <v>59.18</v>
      </c>
      <c r="R3" s="10">
        <v>56.85</v>
      </c>
      <c r="S3" s="13">
        <v>57.34</v>
      </c>
    </row>
    <row r="4" spans="1:19" x14ac:dyDescent="0.3">
      <c r="A4" s="54">
        <v>2</v>
      </c>
      <c r="B4" s="21" t="s">
        <v>50</v>
      </c>
      <c r="C4" s="24" t="s">
        <v>32</v>
      </c>
      <c r="D4" s="20">
        <v>58.1</v>
      </c>
      <c r="E4" s="20">
        <f t="shared" ref="E4:E47" si="0">MIN(F4:S4)</f>
        <v>56.59</v>
      </c>
      <c r="F4" s="41">
        <v>57.89</v>
      </c>
      <c r="G4" s="34">
        <v>59.47</v>
      </c>
      <c r="H4" s="34">
        <v>58.29</v>
      </c>
      <c r="I4" s="34">
        <v>57.73</v>
      </c>
      <c r="J4" s="34">
        <v>56.59</v>
      </c>
      <c r="K4" s="34">
        <v>74.73</v>
      </c>
      <c r="L4" s="34">
        <v>63.93</v>
      </c>
      <c r="M4" s="34">
        <v>58.51</v>
      </c>
      <c r="N4" s="34">
        <v>59.45</v>
      </c>
      <c r="O4" s="34">
        <v>58.04</v>
      </c>
      <c r="P4" s="34">
        <v>57.36</v>
      </c>
      <c r="Q4" s="34">
        <v>57.27</v>
      </c>
      <c r="R4" s="34">
        <v>200</v>
      </c>
      <c r="S4" s="42">
        <v>58.47</v>
      </c>
    </row>
    <row r="5" spans="1:19" x14ac:dyDescent="0.3">
      <c r="A5" s="59">
        <f>A4+1</f>
        <v>3</v>
      </c>
      <c r="B5" s="21" t="s">
        <v>55</v>
      </c>
      <c r="C5" s="24" t="s">
        <v>11</v>
      </c>
      <c r="D5" s="20">
        <v>58.15</v>
      </c>
      <c r="E5" s="20">
        <f t="shared" si="0"/>
        <v>56.17</v>
      </c>
      <c r="F5" s="41">
        <v>58.51</v>
      </c>
      <c r="G5" s="34">
        <v>57.04</v>
      </c>
      <c r="H5" s="34">
        <v>63.75</v>
      </c>
      <c r="I5" s="34">
        <v>59.65</v>
      </c>
      <c r="J5" s="34">
        <v>56.17</v>
      </c>
      <c r="K5" s="34">
        <v>59.74</v>
      </c>
      <c r="L5" s="34">
        <v>59.74</v>
      </c>
      <c r="M5" s="34">
        <v>58.55</v>
      </c>
      <c r="N5" s="34">
        <v>57.85</v>
      </c>
      <c r="O5" s="34">
        <v>63.25</v>
      </c>
      <c r="P5" s="34">
        <v>57.91</v>
      </c>
      <c r="Q5" s="34">
        <v>59.35</v>
      </c>
      <c r="R5" s="34">
        <v>57.38</v>
      </c>
      <c r="S5" s="42">
        <v>57.45</v>
      </c>
    </row>
    <row r="6" spans="1:19" x14ac:dyDescent="0.3">
      <c r="A6" s="40">
        <f t="shared" ref="A6:A47" si="1">A5+1</f>
        <v>4</v>
      </c>
      <c r="B6" s="21" t="s">
        <v>64</v>
      </c>
      <c r="C6" s="24" t="s">
        <v>6</v>
      </c>
      <c r="D6" s="20">
        <v>58.48</v>
      </c>
      <c r="E6" s="20">
        <f t="shared" si="0"/>
        <v>57</v>
      </c>
      <c r="F6" s="41">
        <v>64.349999999999994</v>
      </c>
      <c r="G6" s="34">
        <v>58.32</v>
      </c>
      <c r="H6" s="34">
        <v>63.12</v>
      </c>
      <c r="I6" s="34">
        <v>61.99</v>
      </c>
      <c r="J6" s="34">
        <v>57</v>
      </c>
      <c r="K6" s="34">
        <v>58.01</v>
      </c>
      <c r="L6" s="34">
        <v>57.95</v>
      </c>
      <c r="M6" s="34">
        <v>58.36</v>
      </c>
      <c r="N6" s="34">
        <v>57.92</v>
      </c>
      <c r="O6" s="34">
        <v>57.49</v>
      </c>
      <c r="P6" s="34">
        <v>65.09</v>
      </c>
      <c r="Q6" s="34">
        <v>59.09</v>
      </c>
      <c r="R6" s="34">
        <v>58.45</v>
      </c>
      <c r="S6" s="42">
        <v>58.67</v>
      </c>
    </row>
    <row r="7" spans="1:19" x14ac:dyDescent="0.3">
      <c r="A7" s="9">
        <f t="shared" si="1"/>
        <v>5</v>
      </c>
      <c r="B7" s="21" t="s">
        <v>42</v>
      </c>
      <c r="C7" s="24" t="s">
        <v>6</v>
      </c>
      <c r="D7" s="20">
        <v>58.7</v>
      </c>
      <c r="E7" s="20">
        <f t="shared" si="0"/>
        <v>56.16</v>
      </c>
      <c r="F7" s="41">
        <v>57.98</v>
      </c>
      <c r="G7" s="34">
        <v>200</v>
      </c>
      <c r="H7" s="34">
        <v>63.12</v>
      </c>
      <c r="I7" s="34">
        <v>57.41</v>
      </c>
      <c r="J7" s="34">
        <v>64.239999999999995</v>
      </c>
      <c r="K7" s="34">
        <v>59.07</v>
      </c>
      <c r="L7" s="34">
        <v>200</v>
      </c>
      <c r="M7" s="34">
        <v>59.21</v>
      </c>
      <c r="N7" s="34">
        <v>200</v>
      </c>
      <c r="O7" s="34">
        <v>56.69</v>
      </c>
      <c r="P7" s="34">
        <v>57.14</v>
      </c>
      <c r="Q7" s="34">
        <v>56.91</v>
      </c>
      <c r="R7" s="34">
        <v>56.16</v>
      </c>
      <c r="S7" s="42">
        <v>57.75</v>
      </c>
    </row>
    <row r="8" spans="1:19" x14ac:dyDescent="0.3">
      <c r="A8" s="9">
        <f t="shared" si="1"/>
        <v>6</v>
      </c>
      <c r="B8" s="21" t="s">
        <v>140</v>
      </c>
      <c r="C8" s="24" t="s">
        <v>9</v>
      </c>
      <c r="D8" s="20">
        <v>58.74</v>
      </c>
      <c r="E8" s="20">
        <f t="shared" si="0"/>
        <v>56.68</v>
      </c>
      <c r="F8" s="41">
        <v>58.34</v>
      </c>
      <c r="G8" s="34">
        <v>59.18</v>
      </c>
      <c r="H8" s="34">
        <v>200</v>
      </c>
      <c r="I8" s="34">
        <v>60.79</v>
      </c>
      <c r="J8" s="34">
        <v>200</v>
      </c>
      <c r="K8" s="34">
        <v>59.42</v>
      </c>
      <c r="L8" s="34">
        <v>59.19</v>
      </c>
      <c r="M8" s="34">
        <v>63.36</v>
      </c>
      <c r="N8" s="34">
        <v>57.54</v>
      </c>
      <c r="O8" s="34">
        <v>62.66</v>
      </c>
      <c r="P8" s="34">
        <v>56.68</v>
      </c>
      <c r="Q8" s="34">
        <v>57.86</v>
      </c>
      <c r="R8" s="34">
        <v>57</v>
      </c>
      <c r="S8" s="42">
        <v>57.44</v>
      </c>
    </row>
    <row r="9" spans="1:19" x14ac:dyDescent="0.3">
      <c r="A9" s="9">
        <f t="shared" si="1"/>
        <v>7</v>
      </c>
      <c r="B9" s="21" t="s">
        <v>51</v>
      </c>
      <c r="C9" s="24" t="s">
        <v>7</v>
      </c>
      <c r="D9" s="20">
        <v>59.04</v>
      </c>
      <c r="E9" s="20">
        <f t="shared" si="0"/>
        <v>57.99</v>
      </c>
      <c r="F9" s="41">
        <v>58.57</v>
      </c>
      <c r="G9" s="34">
        <v>58.83</v>
      </c>
      <c r="H9" s="34">
        <v>58.1</v>
      </c>
      <c r="I9" s="34">
        <v>58.24</v>
      </c>
      <c r="J9" s="34">
        <v>60.48</v>
      </c>
      <c r="K9" s="34">
        <v>200</v>
      </c>
      <c r="L9" s="34">
        <v>57.99</v>
      </c>
      <c r="M9" s="34">
        <v>59.25</v>
      </c>
      <c r="N9" s="34">
        <v>62.43</v>
      </c>
      <c r="O9" s="34">
        <v>59.52</v>
      </c>
      <c r="P9" s="34">
        <v>61.4</v>
      </c>
      <c r="Q9" s="34">
        <v>60.76</v>
      </c>
      <c r="R9" s="34">
        <v>59.43</v>
      </c>
      <c r="S9" s="42">
        <v>58.3</v>
      </c>
    </row>
    <row r="10" spans="1:19" x14ac:dyDescent="0.3">
      <c r="A10" s="9">
        <f t="shared" si="1"/>
        <v>8</v>
      </c>
      <c r="B10" s="21" t="s">
        <v>70</v>
      </c>
      <c r="C10" s="24" t="s">
        <v>6</v>
      </c>
      <c r="D10" s="20">
        <v>59.3</v>
      </c>
      <c r="E10" s="20">
        <f t="shared" si="0"/>
        <v>57.27</v>
      </c>
      <c r="F10" s="41">
        <v>59.63</v>
      </c>
      <c r="G10" s="34">
        <v>57.92</v>
      </c>
      <c r="H10" s="34">
        <v>57.27</v>
      </c>
      <c r="I10" s="34">
        <v>63.54</v>
      </c>
      <c r="J10" s="34">
        <v>58.79</v>
      </c>
      <c r="K10" s="34">
        <v>58.67</v>
      </c>
      <c r="L10" s="34">
        <v>57.49</v>
      </c>
      <c r="M10" s="34">
        <v>59.78</v>
      </c>
      <c r="N10" s="34">
        <v>60.6</v>
      </c>
      <c r="O10" s="34">
        <v>58.34</v>
      </c>
      <c r="P10" s="34">
        <v>200</v>
      </c>
      <c r="Q10" s="34">
        <v>200</v>
      </c>
      <c r="R10" s="34">
        <v>63.47</v>
      </c>
      <c r="S10" s="42">
        <v>60.31</v>
      </c>
    </row>
    <row r="11" spans="1:19" x14ac:dyDescent="0.3">
      <c r="A11" s="9">
        <f t="shared" si="1"/>
        <v>9</v>
      </c>
      <c r="B11" s="21" t="s">
        <v>74</v>
      </c>
      <c r="C11" s="24" t="s">
        <v>7</v>
      </c>
      <c r="D11" s="20">
        <v>59.44</v>
      </c>
      <c r="E11" s="20">
        <f t="shared" si="0"/>
        <v>57.99</v>
      </c>
      <c r="F11" s="41">
        <v>58.23</v>
      </c>
      <c r="G11" s="34">
        <v>62.76</v>
      </c>
      <c r="H11" s="34">
        <v>59.48</v>
      </c>
      <c r="I11" s="34">
        <v>57.99</v>
      </c>
      <c r="J11" s="34">
        <v>59.05</v>
      </c>
      <c r="K11" s="34">
        <v>58.42</v>
      </c>
      <c r="L11" s="34">
        <v>60.46</v>
      </c>
      <c r="M11" s="34">
        <v>58.45</v>
      </c>
      <c r="N11" s="34">
        <v>66.67</v>
      </c>
      <c r="O11" s="34">
        <v>60.68</v>
      </c>
      <c r="P11" s="34">
        <v>59.4</v>
      </c>
      <c r="Q11" s="34">
        <v>60.64</v>
      </c>
      <c r="R11" s="34">
        <v>60.99</v>
      </c>
      <c r="S11" s="42">
        <v>65.97</v>
      </c>
    </row>
    <row r="12" spans="1:19" x14ac:dyDescent="0.3">
      <c r="A12" s="9">
        <f t="shared" si="1"/>
        <v>10</v>
      </c>
      <c r="B12" s="21" t="s">
        <v>282</v>
      </c>
      <c r="C12" s="24" t="s">
        <v>11</v>
      </c>
      <c r="D12" s="20">
        <v>59.6</v>
      </c>
      <c r="E12" s="20">
        <f t="shared" si="0"/>
        <v>57.63</v>
      </c>
      <c r="F12" s="41">
        <v>60.96</v>
      </c>
      <c r="G12" s="34">
        <v>57.63</v>
      </c>
      <c r="H12" s="34">
        <v>200</v>
      </c>
      <c r="I12" s="34">
        <v>59.91</v>
      </c>
      <c r="J12" s="34">
        <v>58.32</v>
      </c>
      <c r="K12" s="34">
        <v>61.04</v>
      </c>
      <c r="L12" s="34">
        <v>59.97</v>
      </c>
      <c r="M12" s="34">
        <v>60.19</v>
      </c>
      <c r="N12" s="34">
        <v>60.37</v>
      </c>
      <c r="O12" s="34">
        <v>66.91</v>
      </c>
      <c r="P12" s="34">
        <v>59.42</v>
      </c>
      <c r="Q12" s="34">
        <v>59.36</v>
      </c>
      <c r="R12" s="34">
        <v>59.33</v>
      </c>
      <c r="S12" s="42">
        <v>60.1</v>
      </c>
    </row>
    <row r="13" spans="1:19" x14ac:dyDescent="0.3">
      <c r="A13" s="9">
        <f t="shared" si="1"/>
        <v>11</v>
      </c>
      <c r="B13" s="21" t="s">
        <v>148</v>
      </c>
      <c r="C13" s="24" t="s">
        <v>30</v>
      </c>
      <c r="D13" s="20">
        <v>59.88</v>
      </c>
      <c r="E13" s="20">
        <f t="shared" si="0"/>
        <v>56.52</v>
      </c>
      <c r="F13" s="41">
        <v>59.29</v>
      </c>
      <c r="G13" s="34">
        <v>62.6</v>
      </c>
      <c r="H13" s="34">
        <v>62.13</v>
      </c>
      <c r="I13" s="34">
        <v>63.07</v>
      </c>
      <c r="J13" s="34">
        <v>57.91</v>
      </c>
      <c r="K13" s="34">
        <v>58.6</v>
      </c>
      <c r="L13" s="34">
        <v>59.09</v>
      </c>
      <c r="M13" s="34">
        <v>64.13</v>
      </c>
      <c r="N13" s="34">
        <v>61.59</v>
      </c>
      <c r="O13" s="34">
        <v>59.64</v>
      </c>
      <c r="P13" s="34">
        <v>56.52</v>
      </c>
      <c r="Q13" s="34">
        <v>59.12</v>
      </c>
      <c r="R13" s="34">
        <v>62.21</v>
      </c>
      <c r="S13" s="42">
        <v>64.349999999999994</v>
      </c>
    </row>
    <row r="14" spans="1:19" x14ac:dyDescent="0.3">
      <c r="A14" s="9">
        <f t="shared" si="1"/>
        <v>12</v>
      </c>
      <c r="B14" s="21" t="s">
        <v>137</v>
      </c>
      <c r="C14" s="24" t="s">
        <v>30</v>
      </c>
      <c r="D14" s="20">
        <v>59.99</v>
      </c>
      <c r="E14" s="20">
        <f t="shared" si="0"/>
        <v>57.97</v>
      </c>
      <c r="F14" s="41">
        <v>59.26</v>
      </c>
      <c r="G14" s="34">
        <v>60</v>
      </c>
      <c r="H14" s="34">
        <v>63.64</v>
      </c>
      <c r="I14" s="34">
        <v>59.03</v>
      </c>
      <c r="J14" s="34">
        <v>58.15</v>
      </c>
      <c r="K14" s="34">
        <v>60.15</v>
      </c>
      <c r="L14" s="34">
        <v>57.97</v>
      </c>
      <c r="M14" s="34">
        <v>60.25</v>
      </c>
      <c r="N14" s="34">
        <v>62.19</v>
      </c>
      <c r="O14" s="34">
        <v>59.75</v>
      </c>
      <c r="P14" s="34">
        <v>61.88</v>
      </c>
      <c r="Q14" s="34">
        <v>65.89</v>
      </c>
      <c r="R14" s="34">
        <v>67.930000000000007</v>
      </c>
      <c r="S14" s="42">
        <v>61.23</v>
      </c>
    </row>
    <row r="15" spans="1:19" x14ac:dyDescent="0.3">
      <c r="A15" s="9">
        <f t="shared" si="1"/>
        <v>13</v>
      </c>
      <c r="B15" s="21" t="s">
        <v>135</v>
      </c>
      <c r="C15" s="24" t="s">
        <v>7</v>
      </c>
      <c r="D15" s="20">
        <v>60.16</v>
      </c>
      <c r="E15" s="20">
        <f t="shared" si="0"/>
        <v>57.95</v>
      </c>
      <c r="F15" s="41">
        <v>59.9</v>
      </c>
      <c r="G15" s="34">
        <v>59.38</v>
      </c>
      <c r="H15" s="34">
        <v>200</v>
      </c>
      <c r="I15" s="34">
        <v>58.4</v>
      </c>
      <c r="J15" s="34">
        <v>59.38</v>
      </c>
      <c r="K15" s="34">
        <v>57.95</v>
      </c>
      <c r="L15" s="34">
        <v>59.7</v>
      </c>
      <c r="M15" s="34">
        <v>60.25</v>
      </c>
      <c r="N15" s="34">
        <v>60.24</v>
      </c>
      <c r="O15" s="34">
        <v>200</v>
      </c>
      <c r="P15" s="34">
        <v>62.01</v>
      </c>
      <c r="Q15" s="34">
        <v>200</v>
      </c>
      <c r="R15" s="34">
        <v>62</v>
      </c>
      <c r="S15" s="42">
        <v>62.52</v>
      </c>
    </row>
    <row r="16" spans="1:19" x14ac:dyDescent="0.3">
      <c r="A16" s="9">
        <f t="shared" si="1"/>
        <v>14</v>
      </c>
      <c r="B16" s="21" t="s">
        <v>136</v>
      </c>
      <c r="C16" s="24" t="s">
        <v>30</v>
      </c>
      <c r="D16" s="20">
        <v>60.18</v>
      </c>
      <c r="E16" s="20">
        <f t="shared" si="0"/>
        <v>56.42</v>
      </c>
      <c r="F16" s="41">
        <v>63.12</v>
      </c>
      <c r="G16" s="34">
        <v>56.42</v>
      </c>
      <c r="H16" s="34">
        <v>56.86</v>
      </c>
      <c r="I16" s="34">
        <v>56.97</v>
      </c>
      <c r="J16" s="34">
        <v>66.900000000000006</v>
      </c>
      <c r="K16" s="34">
        <v>58.9</v>
      </c>
      <c r="L16" s="34">
        <v>60.29</v>
      </c>
      <c r="M16" s="34">
        <v>63.4</v>
      </c>
      <c r="N16" s="34">
        <v>200</v>
      </c>
      <c r="O16" s="34">
        <v>63.42</v>
      </c>
      <c r="P16" s="34">
        <v>59.34</v>
      </c>
      <c r="Q16" s="34">
        <v>59.51</v>
      </c>
      <c r="R16" s="34">
        <v>66.81</v>
      </c>
      <c r="S16" s="42">
        <v>63.77</v>
      </c>
    </row>
    <row r="17" spans="1:19" x14ac:dyDescent="0.3">
      <c r="A17" s="9">
        <f t="shared" si="1"/>
        <v>15</v>
      </c>
      <c r="B17" s="21" t="s">
        <v>68</v>
      </c>
      <c r="C17" s="24" t="s">
        <v>32</v>
      </c>
      <c r="D17" s="20">
        <v>60.51</v>
      </c>
      <c r="E17" s="20">
        <f t="shared" si="0"/>
        <v>59.3</v>
      </c>
      <c r="F17" s="41">
        <v>59.66</v>
      </c>
      <c r="G17" s="34">
        <v>61.48</v>
      </c>
      <c r="H17" s="34">
        <v>65.010000000000005</v>
      </c>
      <c r="I17" s="34">
        <v>59.3</v>
      </c>
      <c r="J17" s="34">
        <v>59.71</v>
      </c>
      <c r="K17" s="34">
        <v>200</v>
      </c>
      <c r="L17" s="34">
        <v>62.96</v>
      </c>
      <c r="M17" s="34">
        <v>60.64</v>
      </c>
      <c r="N17" s="34">
        <v>60.93</v>
      </c>
      <c r="O17" s="34">
        <v>60.12</v>
      </c>
      <c r="P17" s="34">
        <v>61.37</v>
      </c>
      <c r="Q17" s="34">
        <v>59.89</v>
      </c>
      <c r="R17" s="34">
        <v>59.55</v>
      </c>
      <c r="S17" s="42">
        <v>200</v>
      </c>
    </row>
    <row r="18" spans="1:19" x14ac:dyDescent="0.3">
      <c r="A18" s="9">
        <f t="shared" si="1"/>
        <v>16</v>
      </c>
      <c r="B18" s="21" t="s">
        <v>149</v>
      </c>
      <c r="C18" s="24" t="s">
        <v>33</v>
      </c>
      <c r="D18" s="20">
        <v>60.53</v>
      </c>
      <c r="E18" s="20">
        <f t="shared" si="0"/>
        <v>58.06</v>
      </c>
      <c r="F18" s="41">
        <v>58.06</v>
      </c>
      <c r="G18" s="34">
        <v>60.37</v>
      </c>
      <c r="H18" s="34">
        <v>200</v>
      </c>
      <c r="I18" s="34">
        <v>59.01</v>
      </c>
      <c r="J18" s="34">
        <v>63.45</v>
      </c>
      <c r="K18" s="34">
        <v>59.65</v>
      </c>
      <c r="L18" s="34">
        <v>59.41</v>
      </c>
      <c r="M18" s="34">
        <v>200</v>
      </c>
      <c r="N18" s="34">
        <v>60.08</v>
      </c>
      <c r="O18" s="34">
        <v>67.67</v>
      </c>
      <c r="P18" s="34">
        <v>200</v>
      </c>
      <c r="Q18" s="34">
        <v>59.9</v>
      </c>
      <c r="R18" s="34">
        <v>59.24</v>
      </c>
      <c r="S18" s="42">
        <v>58.99</v>
      </c>
    </row>
    <row r="19" spans="1:19" x14ac:dyDescent="0.3">
      <c r="A19" s="9">
        <f t="shared" si="1"/>
        <v>17</v>
      </c>
      <c r="B19" s="21" t="s">
        <v>71</v>
      </c>
      <c r="C19" s="24" t="s">
        <v>33</v>
      </c>
      <c r="D19" s="20">
        <v>60.6</v>
      </c>
      <c r="E19" s="20">
        <f t="shared" si="0"/>
        <v>59.07</v>
      </c>
      <c r="F19" s="41">
        <v>59.9</v>
      </c>
      <c r="G19" s="34">
        <v>59.81</v>
      </c>
      <c r="H19" s="34">
        <v>67.010000000000005</v>
      </c>
      <c r="I19" s="34">
        <v>59.19</v>
      </c>
      <c r="J19" s="34">
        <v>60.5</v>
      </c>
      <c r="K19" s="34">
        <v>64.7</v>
      </c>
      <c r="L19" s="34">
        <v>59.45</v>
      </c>
      <c r="M19" s="34">
        <v>60.25</v>
      </c>
      <c r="N19" s="34">
        <v>59.97</v>
      </c>
      <c r="O19" s="34">
        <v>66.930000000000007</v>
      </c>
      <c r="P19" s="34">
        <v>63.62</v>
      </c>
      <c r="Q19" s="34">
        <v>68.58</v>
      </c>
      <c r="R19" s="34">
        <v>60.11</v>
      </c>
      <c r="S19" s="42">
        <v>59.07</v>
      </c>
    </row>
    <row r="20" spans="1:19" x14ac:dyDescent="0.3">
      <c r="A20" s="9">
        <f t="shared" si="1"/>
        <v>18</v>
      </c>
      <c r="B20" s="21" t="s">
        <v>125</v>
      </c>
      <c r="C20" s="24" t="s">
        <v>9</v>
      </c>
      <c r="D20" s="20">
        <v>60.61</v>
      </c>
      <c r="E20" s="20">
        <f t="shared" si="0"/>
        <v>59.14</v>
      </c>
      <c r="F20" s="41">
        <v>62.26</v>
      </c>
      <c r="G20" s="34">
        <v>200</v>
      </c>
      <c r="H20" s="34">
        <v>59.99</v>
      </c>
      <c r="I20" s="34">
        <v>59.24</v>
      </c>
      <c r="J20" s="34">
        <v>200</v>
      </c>
      <c r="K20" s="34">
        <v>59.14</v>
      </c>
      <c r="L20" s="34">
        <v>64.05</v>
      </c>
      <c r="M20" s="34">
        <v>61.49</v>
      </c>
      <c r="N20" s="34">
        <v>59.58</v>
      </c>
      <c r="O20" s="34">
        <v>60.37</v>
      </c>
      <c r="P20" s="34">
        <v>59.19</v>
      </c>
      <c r="Q20" s="34">
        <v>61.2</v>
      </c>
      <c r="R20" s="34">
        <v>60.21</v>
      </c>
      <c r="S20" s="42">
        <v>200</v>
      </c>
    </row>
    <row r="21" spans="1:19" x14ac:dyDescent="0.3">
      <c r="A21" s="9">
        <f t="shared" si="1"/>
        <v>19</v>
      </c>
      <c r="B21" s="21" t="s">
        <v>53</v>
      </c>
      <c r="C21" s="24" t="s">
        <v>12</v>
      </c>
      <c r="D21" s="20">
        <v>61.71</v>
      </c>
      <c r="E21" s="20">
        <f t="shared" si="0"/>
        <v>58.91</v>
      </c>
      <c r="F21" s="41">
        <v>59.83</v>
      </c>
      <c r="G21" s="34">
        <v>62.32</v>
      </c>
      <c r="H21" s="34">
        <v>64.52</v>
      </c>
      <c r="I21" s="34">
        <v>63.9</v>
      </c>
      <c r="J21" s="34">
        <v>65.290000000000006</v>
      </c>
      <c r="K21" s="34">
        <v>62.4</v>
      </c>
      <c r="L21" s="34">
        <v>60.22</v>
      </c>
      <c r="M21" s="34">
        <v>200</v>
      </c>
      <c r="N21" s="34">
        <v>58.99</v>
      </c>
      <c r="O21" s="34">
        <v>62.41</v>
      </c>
      <c r="P21" s="34">
        <v>62.09</v>
      </c>
      <c r="Q21" s="34">
        <v>200</v>
      </c>
      <c r="R21" s="34">
        <v>63.24</v>
      </c>
      <c r="S21" s="42">
        <v>58.91</v>
      </c>
    </row>
    <row r="22" spans="1:19" x14ac:dyDescent="0.3">
      <c r="A22" s="9">
        <f t="shared" si="1"/>
        <v>20</v>
      </c>
      <c r="B22" s="21" t="s">
        <v>138</v>
      </c>
      <c r="C22" s="24" t="s">
        <v>9</v>
      </c>
      <c r="D22" s="20">
        <v>61.76</v>
      </c>
      <c r="E22" s="20">
        <f t="shared" si="0"/>
        <v>58.66</v>
      </c>
      <c r="F22" s="41">
        <v>62.24</v>
      </c>
      <c r="G22" s="34">
        <v>62.65</v>
      </c>
      <c r="H22" s="34">
        <v>63.72</v>
      </c>
      <c r="I22" s="34">
        <v>60.2</v>
      </c>
      <c r="J22" s="34">
        <v>200</v>
      </c>
      <c r="K22" s="34">
        <v>200</v>
      </c>
      <c r="L22" s="34">
        <v>60.37</v>
      </c>
      <c r="M22" s="34">
        <v>200</v>
      </c>
      <c r="N22" s="34">
        <v>63.58</v>
      </c>
      <c r="O22" s="34">
        <v>60.02</v>
      </c>
      <c r="P22" s="34">
        <v>58.66</v>
      </c>
      <c r="Q22" s="34">
        <v>63.45</v>
      </c>
      <c r="R22" s="34">
        <v>61.62</v>
      </c>
      <c r="S22" s="42">
        <v>62.85</v>
      </c>
    </row>
    <row r="23" spans="1:19" x14ac:dyDescent="0.3">
      <c r="A23" s="9">
        <f t="shared" si="1"/>
        <v>21</v>
      </c>
      <c r="B23" s="21" t="s">
        <v>44</v>
      </c>
      <c r="C23" s="24" t="s">
        <v>13</v>
      </c>
      <c r="D23" s="20">
        <v>61.77</v>
      </c>
      <c r="E23" s="20">
        <f t="shared" si="0"/>
        <v>55.89</v>
      </c>
      <c r="F23" s="41">
        <v>59.64</v>
      </c>
      <c r="G23" s="34">
        <v>55.89</v>
      </c>
      <c r="H23" s="34">
        <v>70.510000000000005</v>
      </c>
      <c r="I23" s="34">
        <v>59.38</v>
      </c>
      <c r="J23" s="34">
        <v>56.89</v>
      </c>
      <c r="K23" s="34">
        <v>64.81</v>
      </c>
      <c r="L23" s="34">
        <v>59.78</v>
      </c>
      <c r="M23" s="34">
        <v>64.02</v>
      </c>
      <c r="N23" s="34">
        <v>64.36</v>
      </c>
      <c r="O23" s="34">
        <v>59.35</v>
      </c>
      <c r="P23" s="34">
        <v>200</v>
      </c>
      <c r="Q23" s="34">
        <v>200</v>
      </c>
      <c r="R23" s="34">
        <v>64.88</v>
      </c>
      <c r="S23" s="42">
        <v>200</v>
      </c>
    </row>
    <row r="24" spans="1:19" x14ac:dyDescent="0.3">
      <c r="A24" s="9">
        <f t="shared" si="1"/>
        <v>22</v>
      </c>
      <c r="B24" s="21" t="s">
        <v>277</v>
      </c>
      <c r="C24" s="24" t="s">
        <v>145</v>
      </c>
      <c r="D24" s="20">
        <v>61.83</v>
      </c>
      <c r="E24" s="20">
        <f t="shared" si="0"/>
        <v>59.15</v>
      </c>
      <c r="F24" s="41">
        <v>63.25</v>
      </c>
      <c r="G24" s="34">
        <v>62.83</v>
      </c>
      <c r="H24" s="34">
        <v>61.99</v>
      </c>
      <c r="I24" s="34">
        <v>63.38</v>
      </c>
      <c r="J24" s="34">
        <v>61.26</v>
      </c>
      <c r="K24" s="34">
        <v>61.77</v>
      </c>
      <c r="L24" s="34">
        <v>62.28</v>
      </c>
      <c r="M24" s="34">
        <v>62.56</v>
      </c>
      <c r="N24" s="34">
        <v>66.28</v>
      </c>
      <c r="O24" s="34">
        <v>63.41</v>
      </c>
      <c r="P24" s="34">
        <v>59.15</v>
      </c>
      <c r="Q24" s="34">
        <v>59.9</v>
      </c>
      <c r="R24" s="34">
        <v>61.73</v>
      </c>
      <c r="S24" s="42">
        <v>200</v>
      </c>
    </row>
    <row r="25" spans="1:19" x14ac:dyDescent="0.3">
      <c r="A25" s="9">
        <f t="shared" si="1"/>
        <v>23</v>
      </c>
      <c r="B25" s="21" t="s">
        <v>170</v>
      </c>
      <c r="C25" s="24" t="s">
        <v>6</v>
      </c>
      <c r="D25" s="20">
        <v>62.02</v>
      </c>
      <c r="E25" s="20">
        <f t="shared" si="0"/>
        <v>58.12</v>
      </c>
      <c r="F25" s="41">
        <v>62.93</v>
      </c>
      <c r="G25" s="34">
        <v>58.12</v>
      </c>
      <c r="H25" s="34">
        <v>200</v>
      </c>
      <c r="I25" s="34">
        <v>200</v>
      </c>
      <c r="J25" s="34">
        <v>66.97</v>
      </c>
      <c r="K25" s="34">
        <v>60.93</v>
      </c>
      <c r="L25" s="34">
        <v>59.43</v>
      </c>
      <c r="M25" s="34">
        <v>59.9</v>
      </c>
      <c r="N25" s="34">
        <v>60.24</v>
      </c>
      <c r="O25" s="34">
        <v>61.13</v>
      </c>
      <c r="P25" s="34">
        <v>68.489999999999995</v>
      </c>
      <c r="Q25" s="34">
        <v>66.349999999999994</v>
      </c>
      <c r="R25" s="34">
        <v>65.849999999999994</v>
      </c>
      <c r="S25" s="42">
        <v>60.41</v>
      </c>
    </row>
    <row r="26" spans="1:19" x14ac:dyDescent="0.3">
      <c r="A26" s="9">
        <f t="shared" si="1"/>
        <v>24</v>
      </c>
      <c r="B26" s="21" t="s">
        <v>150</v>
      </c>
      <c r="C26" s="24" t="s">
        <v>10</v>
      </c>
      <c r="D26" s="20">
        <v>62.2</v>
      </c>
      <c r="E26" s="20">
        <f t="shared" si="0"/>
        <v>58.65</v>
      </c>
      <c r="F26" s="41">
        <v>64.37</v>
      </c>
      <c r="G26" s="34">
        <v>200</v>
      </c>
      <c r="H26" s="34">
        <v>59.74</v>
      </c>
      <c r="I26" s="34">
        <v>60.13</v>
      </c>
      <c r="J26" s="34">
        <v>64.819999999999993</v>
      </c>
      <c r="K26" s="34">
        <v>200</v>
      </c>
      <c r="L26" s="34">
        <v>59.15</v>
      </c>
      <c r="M26" s="34">
        <v>66.5</v>
      </c>
      <c r="N26" s="34">
        <v>62</v>
      </c>
      <c r="O26" s="34">
        <v>62.2</v>
      </c>
      <c r="P26" s="34">
        <v>61.91</v>
      </c>
      <c r="Q26" s="34">
        <v>64.89</v>
      </c>
      <c r="R26" s="34">
        <v>66.33</v>
      </c>
      <c r="S26" s="42">
        <v>58.65</v>
      </c>
    </row>
    <row r="27" spans="1:19" x14ac:dyDescent="0.3">
      <c r="A27" s="9">
        <f t="shared" si="1"/>
        <v>25</v>
      </c>
      <c r="B27" s="21" t="s">
        <v>147</v>
      </c>
      <c r="C27" s="24" t="s">
        <v>32</v>
      </c>
      <c r="D27" s="20">
        <v>62.31</v>
      </c>
      <c r="E27" s="20">
        <f t="shared" si="0"/>
        <v>59.79</v>
      </c>
      <c r="F27" s="41">
        <v>68.12</v>
      </c>
      <c r="G27" s="34">
        <v>62.76</v>
      </c>
      <c r="H27" s="34">
        <v>62.45</v>
      </c>
      <c r="I27" s="34">
        <v>200</v>
      </c>
      <c r="J27" s="34">
        <v>63.82</v>
      </c>
      <c r="K27" s="34">
        <v>62.48</v>
      </c>
      <c r="L27" s="34">
        <v>61.6</v>
      </c>
      <c r="M27" s="34">
        <v>63</v>
      </c>
      <c r="N27" s="34">
        <v>60.12</v>
      </c>
      <c r="O27" s="34">
        <v>200</v>
      </c>
      <c r="P27" s="34">
        <v>60.85</v>
      </c>
      <c r="Q27" s="34">
        <v>73.88</v>
      </c>
      <c r="R27" s="34">
        <v>59.79</v>
      </c>
      <c r="S27" s="42">
        <v>60.38</v>
      </c>
    </row>
    <row r="28" spans="1:19" x14ac:dyDescent="0.3">
      <c r="A28" s="9">
        <f t="shared" si="1"/>
        <v>26</v>
      </c>
      <c r="B28" s="21" t="s">
        <v>151</v>
      </c>
      <c r="C28" s="24" t="s">
        <v>7</v>
      </c>
      <c r="D28" s="20">
        <v>62.36</v>
      </c>
      <c r="E28" s="20">
        <f t="shared" si="0"/>
        <v>59.97</v>
      </c>
      <c r="F28" s="41">
        <v>65.760000000000005</v>
      </c>
      <c r="G28" s="34">
        <v>200</v>
      </c>
      <c r="H28" s="34">
        <v>59.97</v>
      </c>
      <c r="I28" s="34">
        <v>61.07</v>
      </c>
      <c r="J28" s="34">
        <v>65.23</v>
      </c>
      <c r="K28" s="34">
        <v>61.73</v>
      </c>
      <c r="L28" s="34">
        <v>64.819999999999993</v>
      </c>
      <c r="M28" s="34">
        <v>200</v>
      </c>
      <c r="N28" s="34">
        <v>61.39</v>
      </c>
      <c r="O28" s="34">
        <v>62.55</v>
      </c>
      <c r="P28" s="34">
        <v>61.56</v>
      </c>
      <c r="Q28" s="34">
        <v>65.16</v>
      </c>
      <c r="R28" s="34">
        <v>61.47</v>
      </c>
      <c r="S28" s="42">
        <v>60.96</v>
      </c>
    </row>
    <row r="29" spans="1:19" x14ac:dyDescent="0.3">
      <c r="A29" s="9">
        <f t="shared" si="1"/>
        <v>27</v>
      </c>
      <c r="B29" s="21" t="s">
        <v>73</v>
      </c>
      <c r="C29" s="24" t="s">
        <v>10</v>
      </c>
      <c r="D29" s="20">
        <v>63.13</v>
      </c>
      <c r="E29" s="20">
        <f t="shared" si="0"/>
        <v>58.9</v>
      </c>
      <c r="F29" s="41">
        <v>64.64</v>
      </c>
      <c r="G29" s="34">
        <v>62.58</v>
      </c>
      <c r="H29" s="34">
        <v>66.010000000000005</v>
      </c>
      <c r="I29" s="34">
        <v>64.27</v>
      </c>
      <c r="J29" s="34">
        <v>63.76</v>
      </c>
      <c r="K29" s="34">
        <v>64.209999999999994</v>
      </c>
      <c r="L29" s="34">
        <v>58.9</v>
      </c>
      <c r="M29" s="34">
        <v>59</v>
      </c>
      <c r="N29" s="34">
        <v>200</v>
      </c>
      <c r="O29" s="34">
        <v>65.680000000000007</v>
      </c>
      <c r="P29" s="34">
        <v>65.17</v>
      </c>
      <c r="Q29" s="34">
        <v>200</v>
      </c>
      <c r="R29" s="34">
        <v>60.16</v>
      </c>
      <c r="S29" s="42">
        <v>200</v>
      </c>
    </row>
    <row r="30" spans="1:19" x14ac:dyDescent="0.3">
      <c r="A30" s="9">
        <f t="shared" si="1"/>
        <v>28</v>
      </c>
      <c r="B30" s="21" t="s">
        <v>61</v>
      </c>
      <c r="C30" s="24" t="s">
        <v>31</v>
      </c>
      <c r="D30" s="20">
        <v>63.32</v>
      </c>
      <c r="E30" s="20">
        <f t="shared" si="0"/>
        <v>58.79</v>
      </c>
      <c r="F30" s="41">
        <v>200</v>
      </c>
      <c r="G30" s="34">
        <v>58.79</v>
      </c>
      <c r="H30" s="34">
        <v>67.209999999999994</v>
      </c>
      <c r="I30" s="34">
        <v>59.29</v>
      </c>
      <c r="J30" s="34">
        <v>200</v>
      </c>
      <c r="K30" s="34">
        <v>64.3</v>
      </c>
      <c r="L30" s="34">
        <v>59.72</v>
      </c>
      <c r="M30" s="34">
        <v>60.13</v>
      </c>
      <c r="N30" s="34">
        <v>67.239999999999995</v>
      </c>
      <c r="O30" s="34">
        <v>68.489999999999995</v>
      </c>
      <c r="P30" s="34">
        <v>58.98</v>
      </c>
      <c r="Q30" s="34">
        <v>68.66</v>
      </c>
      <c r="R30" s="34">
        <v>63.66</v>
      </c>
      <c r="S30" s="42">
        <v>200</v>
      </c>
    </row>
    <row r="31" spans="1:19" x14ac:dyDescent="0.3">
      <c r="A31" s="9">
        <f t="shared" si="1"/>
        <v>29</v>
      </c>
      <c r="B31" s="21" t="s">
        <v>152</v>
      </c>
      <c r="C31" s="24" t="s">
        <v>154</v>
      </c>
      <c r="D31" s="20">
        <v>63.63</v>
      </c>
      <c r="E31" s="20">
        <f t="shared" si="0"/>
        <v>59.63</v>
      </c>
      <c r="F31" s="41">
        <v>59.63</v>
      </c>
      <c r="G31" s="34">
        <v>62.71</v>
      </c>
      <c r="H31" s="34">
        <v>200</v>
      </c>
      <c r="I31" s="34">
        <v>64.41</v>
      </c>
      <c r="J31" s="34">
        <v>64.989999999999995</v>
      </c>
      <c r="K31" s="34">
        <v>64.099999999999994</v>
      </c>
      <c r="L31" s="34">
        <v>61.05</v>
      </c>
      <c r="M31" s="34">
        <v>60.47</v>
      </c>
      <c r="N31" s="34">
        <v>62.08</v>
      </c>
      <c r="O31" s="34">
        <v>200</v>
      </c>
      <c r="P31" s="34">
        <v>63.58</v>
      </c>
      <c r="Q31" s="34">
        <v>73.83</v>
      </c>
      <c r="R31" s="34">
        <v>63.13</v>
      </c>
      <c r="S31" s="42">
        <v>200</v>
      </c>
    </row>
    <row r="32" spans="1:19" x14ac:dyDescent="0.3">
      <c r="A32" s="9">
        <f t="shared" si="1"/>
        <v>30</v>
      </c>
      <c r="B32" s="21" t="s">
        <v>83</v>
      </c>
      <c r="C32" s="24" t="s">
        <v>13</v>
      </c>
      <c r="D32" s="20">
        <v>63.7</v>
      </c>
      <c r="E32" s="20">
        <f t="shared" si="0"/>
        <v>59.89</v>
      </c>
      <c r="F32" s="41">
        <v>60.06</v>
      </c>
      <c r="G32" s="34">
        <v>200</v>
      </c>
      <c r="H32" s="34">
        <v>62.29</v>
      </c>
      <c r="I32" s="34">
        <v>59.89</v>
      </c>
      <c r="J32" s="34">
        <v>67.599999999999994</v>
      </c>
      <c r="K32" s="34">
        <v>200</v>
      </c>
      <c r="L32" s="34">
        <v>62.03</v>
      </c>
      <c r="M32" s="34">
        <v>61.83</v>
      </c>
      <c r="N32" s="34">
        <v>64.47</v>
      </c>
      <c r="O32" s="34">
        <v>60.06</v>
      </c>
      <c r="P32" s="34">
        <v>71.900000000000006</v>
      </c>
      <c r="Q32" s="34">
        <v>67.349999999999994</v>
      </c>
      <c r="R32" s="34">
        <v>63.27</v>
      </c>
      <c r="S32" s="42">
        <v>200</v>
      </c>
    </row>
    <row r="33" spans="1:19" x14ac:dyDescent="0.3">
      <c r="A33" s="9">
        <f t="shared" si="1"/>
        <v>31</v>
      </c>
      <c r="B33" s="21" t="s">
        <v>122</v>
      </c>
      <c r="C33" s="24" t="s">
        <v>13</v>
      </c>
      <c r="D33" s="20">
        <v>63.72</v>
      </c>
      <c r="E33" s="20">
        <f t="shared" si="0"/>
        <v>60.11</v>
      </c>
      <c r="F33" s="41">
        <v>61.88</v>
      </c>
      <c r="G33" s="34">
        <v>65.53</v>
      </c>
      <c r="H33" s="34">
        <v>61.36</v>
      </c>
      <c r="I33" s="34">
        <v>61.74</v>
      </c>
      <c r="J33" s="34">
        <v>65.790000000000006</v>
      </c>
      <c r="K33" s="34">
        <v>64.680000000000007</v>
      </c>
      <c r="L33" s="34">
        <v>65.63</v>
      </c>
      <c r="M33" s="34">
        <v>68.56</v>
      </c>
      <c r="N33" s="34">
        <v>67.319999999999993</v>
      </c>
      <c r="O33" s="34">
        <v>64.3</v>
      </c>
      <c r="P33" s="34">
        <v>62.54</v>
      </c>
      <c r="Q33" s="34">
        <v>78.03</v>
      </c>
      <c r="R33" s="34">
        <v>60.11</v>
      </c>
      <c r="S33" s="42">
        <v>86.34</v>
      </c>
    </row>
    <row r="34" spans="1:19" x14ac:dyDescent="0.3">
      <c r="A34" s="9">
        <f t="shared" si="1"/>
        <v>32</v>
      </c>
      <c r="B34" s="21" t="s">
        <v>66</v>
      </c>
      <c r="C34" s="24" t="s">
        <v>36</v>
      </c>
      <c r="D34" s="20">
        <v>64</v>
      </c>
      <c r="E34" s="20">
        <f t="shared" si="0"/>
        <v>59.1</v>
      </c>
      <c r="F34" s="41">
        <v>200</v>
      </c>
      <c r="G34" s="34">
        <v>69.36</v>
      </c>
      <c r="H34" s="34">
        <v>60.37</v>
      </c>
      <c r="I34" s="34">
        <v>59.1</v>
      </c>
      <c r="J34" s="34">
        <v>66.36</v>
      </c>
      <c r="K34" s="34">
        <v>66.5</v>
      </c>
      <c r="L34" s="34">
        <v>65.88</v>
      </c>
      <c r="M34" s="34">
        <v>59.17</v>
      </c>
      <c r="N34" s="34">
        <v>61.58</v>
      </c>
      <c r="O34" s="34">
        <v>200</v>
      </c>
      <c r="P34" s="34">
        <v>68.760000000000005</v>
      </c>
      <c r="Q34" s="34">
        <v>67.8</v>
      </c>
      <c r="R34" s="34">
        <v>200</v>
      </c>
      <c r="S34" s="42">
        <v>59.12</v>
      </c>
    </row>
    <row r="35" spans="1:19" x14ac:dyDescent="0.3">
      <c r="A35" s="9">
        <f t="shared" si="1"/>
        <v>33</v>
      </c>
      <c r="B35" s="21" t="s">
        <v>155</v>
      </c>
      <c r="C35" s="24" t="s">
        <v>37</v>
      </c>
      <c r="D35" s="20">
        <v>64.680000000000007</v>
      </c>
      <c r="E35" s="20">
        <f t="shared" si="0"/>
        <v>61.1</v>
      </c>
      <c r="F35" s="41">
        <v>66.14</v>
      </c>
      <c r="G35" s="34">
        <v>70.53</v>
      </c>
      <c r="H35" s="34">
        <v>62.47</v>
      </c>
      <c r="I35" s="34">
        <v>66.2</v>
      </c>
      <c r="J35" s="34">
        <v>61.54</v>
      </c>
      <c r="K35" s="34">
        <v>64.569999999999993</v>
      </c>
      <c r="L35" s="34">
        <v>69.86</v>
      </c>
      <c r="M35" s="34">
        <v>200</v>
      </c>
      <c r="N35" s="34">
        <v>62.06</v>
      </c>
      <c r="O35" s="34">
        <v>61.1</v>
      </c>
      <c r="P35" s="34">
        <v>200</v>
      </c>
      <c r="Q35" s="34">
        <v>63.36</v>
      </c>
      <c r="R35" s="34">
        <v>200</v>
      </c>
      <c r="S35" s="42">
        <v>63.62</v>
      </c>
    </row>
    <row r="36" spans="1:19" x14ac:dyDescent="0.3">
      <c r="A36" s="9">
        <f t="shared" si="1"/>
        <v>34</v>
      </c>
      <c r="B36" s="21" t="s">
        <v>161</v>
      </c>
      <c r="C36" s="24" t="s">
        <v>11</v>
      </c>
      <c r="D36" s="20">
        <v>67.400000000000006</v>
      </c>
      <c r="E36" s="20">
        <f t="shared" si="0"/>
        <v>61.74</v>
      </c>
      <c r="F36" s="41">
        <v>72.23</v>
      </c>
      <c r="G36" s="34">
        <v>71.19</v>
      </c>
      <c r="H36" s="34">
        <v>65.599999999999994</v>
      </c>
      <c r="I36" s="34">
        <v>61.74</v>
      </c>
      <c r="J36" s="34">
        <v>62.24</v>
      </c>
      <c r="K36" s="34">
        <v>71</v>
      </c>
      <c r="L36" s="34">
        <v>200</v>
      </c>
      <c r="M36" s="34">
        <v>67.89</v>
      </c>
      <c r="N36" s="34">
        <v>70.739999999999995</v>
      </c>
      <c r="O36" s="34">
        <v>70.92</v>
      </c>
      <c r="P36" s="34">
        <v>63.97</v>
      </c>
      <c r="Q36" s="34">
        <v>200</v>
      </c>
      <c r="R36" s="34">
        <v>75.709999999999994</v>
      </c>
      <c r="S36" s="42">
        <v>63.87</v>
      </c>
    </row>
    <row r="37" spans="1:19" x14ac:dyDescent="0.3">
      <c r="A37" s="9">
        <f t="shared" si="1"/>
        <v>35</v>
      </c>
      <c r="B37" s="21" t="s">
        <v>43</v>
      </c>
      <c r="C37" s="24" t="s">
        <v>11</v>
      </c>
      <c r="D37" s="20">
        <v>71.73</v>
      </c>
      <c r="E37" s="20">
        <f t="shared" si="0"/>
        <v>57.03</v>
      </c>
      <c r="F37" s="93">
        <v>200</v>
      </c>
      <c r="G37" s="22">
        <v>58.17</v>
      </c>
      <c r="H37" s="22">
        <v>58.02</v>
      </c>
      <c r="I37" s="22">
        <v>58.3</v>
      </c>
      <c r="J37" s="22">
        <v>58.36</v>
      </c>
      <c r="K37" s="22">
        <v>58.8</v>
      </c>
      <c r="L37" s="94">
        <v>200</v>
      </c>
      <c r="M37" s="22">
        <v>59.88</v>
      </c>
      <c r="N37" s="22">
        <v>60.56</v>
      </c>
      <c r="O37" s="22">
        <v>61.59</v>
      </c>
      <c r="P37" s="92">
        <v>200</v>
      </c>
      <c r="Q37" s="22">
        <v>58.37</v>
      </c>
      <c r="R37" s="22">
        <v>200</v>
      </c>
      <c r="S37" s="24">
        <v>57.03</v>
      </c>
    </row>
    <row r="38" spans="1:19" x14ac:dyDescent="0.3">
      <c r="A38" s="9">
        <f t="shared" si="1"/>
        <v>36</v>
      </c>
      <c r="B38" s="21" t="s">
        <v>156</v>
      </c>
      <c r="C38" s="24" t="s">
        <v>38</v>
      </c>
      <c r="D38" s="20">
        <v>73.37</v>
      </c>
      <c r="E38" s="20">
        <f t="shared" si="0"/>
        <v>68.260000000000005</v>
      </c>
      <c r="F38" s="21">
        <v>70.37</v>
      </c>
      <c r="G38" s="22">
        <v>74.599999999999994</v>
      </c>
      <c r="H38" s="22">
        <v>78.319999999999993</v>
      </c>
      <c r="I38" s="22">
        <v>71.599999999999994</v>
      </c>
      <c r="J38" s="22">
        <v>70.55</v>
      </c>
      <c r="K38" s="22">
        <v>70.319999999999993</v>
      </c>
      <c r="L38" s="23">
        <v>68.260000000000005</v>
      </c>
      <c r="M38" s="22">
        <v>73.040000000000006</v>
      </c>
      <c r="N38" s="22">
        <v>73.75</v>
      </c>
      <c r="O38" s="92">
        <v>200</v>
      </c>
      <c r="P38" s="22">
        <v>77.400000000000006</v>
      </c>
      <c r="Q38" s="92">
        <v>200</v>
      </c>
      <c r="R38" s="92">
        <v>200</v>
      </c>
      <c r="S38" s="24">
        <v>78.88</v>
      </c>
    </row>
    <row r="39" spans="1:19" x14ac:dyDescent="0.3">
      <c r="A39" s="9">
        <f t="shared" si="1"/>
        <v>37</v>
      </c>
      <c r="B39" s="21" t="s">
        <v>157</v>
      </c>
      <c r="C39" s="24" t="s">
        <v>31</v>
      </c>
      <c r="D39" s="20">
        <v>76.069999999999993</v>
      </c>
      <c r="E39" s="20">
        <f t="shared" si="0"/>
        <v>60.4</v>
      </c>
      <c r="F39" s="21">
        <v>64.069999999999993</v>
      </c>
      <c r="G39" s="22">
        <v>65.98</v>
      </c>
      <c r="H39" s="22">
        <v>61.05</v>
      </c>
      <c r="I39" s="92">
        <v>200</v>
      </c>
      <c r="J39" s="22">
        <v>67.19</v>
      </c>
      <c r="K39" s="22">
        <v>60.4</v>
      </c>
      <c r="L39" s="23">
        <v>64.52</v>
      </c>
      <c r="M39" s="22">
        <v>61.52</v>
      </c>
      <c r="N39" s="92">
        <v>200</v>
      </c>
      <c r="O39" s="92">
        <v>200</v>
      </c>
      <c r="P39" s="22">
        <v>67.3</v>
      </c>
      <c r="Q39" s="22">
        <v>200</v>
      </c>
      <c r="R39" s="22">
        <v>61.53</v>
      </c>
      <c r="S39" s="24">
        <v>63.26</v>
      </c>
    </row>
    <row r="40" spans="1:19" x14ac:dyDescent="0.3">
      <c r="A40" s="9">
        <f t="shared" si="1"/>
        <v>38</v>
      </c>
      <c r="B40" s="21" t="s">
        <v>158</v>
      </c>
      <c r="C40" s="24" t="s">
        <v>33</v>
      </c>
      <c r="D40" s="20">
        <v>76.41</v>
      </c>
      <c r="E40" s="20">
        <f t="shared" si="0"/>
        <v>60.85</v>
      </c>
      <c r="F40" s="21">
        <v>63.56</v>
      </c>
      <c r="G40" s="22">
        <v>62.61</v>
      </c>
      <c r="H40" s="22">
        <v>61.59</v>
      </c>
      <c r="I40" s="22">
        <v>60.85</v>
      </c>
      <c r="J40" s="22">
        <v>64.010000000000005</v>
      </c>
      <c r="K40" s="22">
        <v>64.22</v>
      </c>
      <c r="L40" s="94">
        <v>200</v>
      </c>
      <c r="M40" s="92">
        <v>200</v>
      </c>
      <c r="N40" s="22">
        <v>70.239999999999995</v>
      </c>
      <c r="O40" s="22">
        <v>65.38</v>
      </c>
      <c r="P40" s="92">
        <v>200</v>
      </c>
      <c r="Q40" s="22">
        <v>200</v>
      </c>
      <c r="R40" s="22">
        <v>65.34</v>
      </c>
      <c r="S40" s="24">
        <v>62.74</v>
      </c>
    </row>
    <row r="41" spans="1:19" x14ac:dyDescent="0.3">
      <c r="A41" s="9">
        <f t="shared" si="1"/>
        <v>39</v>
      </c>
      <c r="B41" s="21" t="s">
        <v>129</v>
      </c>
      <c r="C41" s="24" t="s">
        <v>38</v>
      </c>
      <c r="D41" s="20">
        <v>77.709999999999994</v>
      </c>
      <c r="E41" s="20">
        <f t="shared" si="0"/>
        <v>60.31</v>
      </c>
      <c r="F41" s="21">
        <v>68.14</v>
      </c>
      <c r="G41" s="22">
        <v>71.77</v>
      </c>
      <c r="H41" s="22">
        <v>66.83</v>
      </c>
      <c r="I41" s="22">
        <v>61</v>
      </c>
      <c r="J41" s="22">
        <v>61.26</v>
      </c>
      <c r="K41" s="22">
        <v>68.58</v>
      </c>
      <c r="L41" s="23">
        <v>63.8</v>
      </c>
      <c r="M41" s="92">
        <v>200</v>
      </c>
      <c r="N41" s="22">
        <v>60.31</v>
      </c>
      <c r="O41" s="92">
        <v>200</v>
      </c>
      <c r="P41" s="22">
        <v>66.239999999999995</v>
      </c>
      <c r="Q41" s="92">
        <v>200</v>
      </c>
      <c r="R41" s="22">
        <v>66.83</v>
      </c>
      <c r="S41" s="24">
        <v>200</v>
      </c>
    </row>
    <row r="42" spans="1:19" x14ac:dyDescent="0.3">
      <c r="A42" s="9">
        <f t="shared" si="1"/>
        <v>40</v>
      </c>
      <c r="B42" s="21" t="s">
        <v>159</v>
      </c>
      <c r="C42" s="24" t="s">
        <v>34</v>
      </c>
      <c r="D42" s="20">
        <v>80.22</v>
      </c>
      <c r="E42" s="20">
        <f t="shared" si="0"/>
        <v>62.74</v>
      </c>
      <c r="F42" s="21">
        <v>69.03</v>
      </c>
      <c r="G42" s="22">
        <v>69.67</v>
      </c>
      <c r="H42" s="92">
        <v>200</v>
      </c>
      <c r="I42" s="22">
        <v>70.430000000000007</v>
      </c>
      <c r="J42" s="22">
        <v>68.09</v>
      </c>
      <c r="K42" s="22">
        <v>63.93</v>
      </c>
      <c r="L42" s="23">
        <v>71.2</v>
      </c>
      <c r="M42" s="22">
        <v>71.94</v>
      </c>
      <c r="N42" s="92">
        <v>200</v>
      </c>
      <c r="O42" s="22">
        <v>62.74</v>
      </c>
      <c r="P42" s="92">
        <v>200</v>
      </c>
      <c r="Q42" s="22">
        <v>200</v>
      </c>
      <c r="R42" s="22">
        <v>69.73</v>
      </c>
      <c r="S42" s="24">
        <v>65.650000000000006</v>
      </c>
    </row>
    <row r="43" spans="1:19" x14ac:dyDescent="0.3">
      <c r="A43" s="9">
        <f t="shared" si="1"/>
        <v>41</v>
      </c>
      <c r="B43" s="21" t="s">
        <v>62</v>
      </c>
      <c r="C43" s="24" t="s">
        <v>12</v>
      </c>
      <c r="D43" s="20">
        <v>86.22</v>
      </c>
      <c r="E43" s="20">
        <f t="shared" si="0"/>
        <v>57.71</v>
      </c>
      <c r="F43" s="93">
        <v>200</v>
      </c>
      <c r="G43" s="22">
        <v>60.94</v>
      </c>
      <c r="H43" s="22">
        <v>65.61</v>
      </c>
      <c r="I43" s="22">
        <v>58.94</v>
      </c>
      <c r="J43" s="22">
        <v>57.71</v>
      </c>
      <c r="K43" s="22">
        <v>60.31</v>
      </c>
      <c r="L43" s="23">
        <v>59.73</v>
      </c>
      <c r="M43" s="22">
        <v>60.53</v>
      </c>
      <c r="N43" s="22">
        <v>65.06</v>
      </c>
      <c r="O43" s="92">
        <v>200</v>
      </c>
      <c r="P43" s="92">
        <v>200</v>
      </c>
      <c r="Q43" s="22">
        <v>200</v>
      </c>
      <c r="R43" s="22">
        <v>200</v>
      </c>
      <c r="S43" s="24">
        <v>59.56</v>
      </c>
    </row>
    <row r="44" spans="1:19" x14ac:dyDescent="0.3">
      <c r="A44" s="9">
        <f t="shared" si="1"/>
        <v>42</v>
      </c>
      <c r="B44" s="21" t="s">
        <v>162</v>
      </c>
      <c r="C44" s="24" t="s">
        <v>34</v>
      </c>
      <c r="D44" s="20">
        <v>88.32</v>
      </c>
      <c r="E44" s="20">
        <f t="shared" si="0"/>
        <v>59.84</v>
      </c>
      <c r="F44" s="21">
        <v>59.85</v>
      </c>
      <c r="G44" s="22">
        <v>65.7</v>
      </c>
      <c r="H44" s="22">
        <v>60.49</v>
      </c>
      <c r="I44" s="22">
        <v>60.09</v>
      </c>
      <c r="J44" s="92">
        <v>200</v>
      </c>
      <c r="K44" s="22">
        <v>68.62</v>
      </c>
      <c r="L44" s="94">
        <v>200</v>
      </c>
      <c r="M44" s="22">
        <v>59.84</v>
      </c>
      <c r="N44" s="92">
        <v>200</v>
      </c>
      <c r="O44" s="22">
        <v>65.819999999999993</v>
      </c>
      <c r="P44" s="22">
        <v>66.010000000000005</v>
      </c>
      <c r="Q44" s="22">
        <v>200</v>
      </c>
      <c r="R44" s="22">
        <v>200</v>
      </c>
      <c r="S44" s="24">
        <v>65.08</v>
      </c>
    </row>
    <row r="45" spans="1:19" x14ac:dyDescent="0.3">
      <c r="A45" s="9">
        <f t="shared" si="1"/>
        <v>43</v>
      </c>
      <c r="B45" s="21" t="s">
        <v>77</v>
      </c>
      <c r="C45" s="24" t="s">
        <v>10</v>
      </c>
      <c r="D45" s="20">
        <v>88.42</v>
      </c>
      <c r="E45" s="20">
        <f t="shared" si="0"/>
        <v>59.85</v>
      </c>
      <c r="F45" s="21">
        <v>60.73</v>
      </c>
      <c r="G45" s="92">
        <v>200</v>
      </c>
      <c r="H45" s="22">
        <v>66.069999999999993</v>
      </c>
      <c r="I45" s="22">
        <v>64.930000000000007</v>
      </c>
      <c r="J45" s="22">
        <v>60.34</v>
      </c>
      <c r="K45" s="22">
        <v>200</v>
      </c>
      <c r="L45" s="94">
        <v>200</v>
      </c>
      <c r="M45" s="22">
        <v>67.37</v>
      </c>
      <c r="N45" s="22">
        <v>62.6</v>
      </c>
      <c r="O45" s="92">
        <v>200</v>
      </c>
      <c r="P45" s="22">
        <v>67.73</v>
      </c>
      <c r="Q45" s="22">
        <v>62.98</v>
      </c>
      <c r="R45" s="22">
        <v>200</v>
      </c>
      <c r="S45" s="24">
        <v>59.85</v>
      </c>
    </row>
    <row r="46" spans="1:19" x14ac:dyDescent="0.3">
      <c r="A46" s="9">
        <f t="shared" si="1"/>
        <v>44</v>
      </c>
      <c r="B46" s="21" t="s">
        <v>153</v>
      </c>
      <c r="C46" s="24" t="s">
        <v>154</v>
      </c>
      <c r="D46" s="20">
        <v>105.93</v>
      </c>
      <c r="E46" s="20">
        <f t="shared" si="0"/>
        <v>64.36</v>
      </c>
      <c r="F46" s="93">
        <v>200</v>
      </c>
      <c r="G46" s="92">
        <v>200</v>
      </c>
      <c r="H46" s="22">
        <v>67.239999999999995</v>
      </c>
      <c r="I46" s="22">
        <v>66.94</v>
      </c>
      <c r="J46" s="22">
        <v>66.89</v>
      </c>
      <c r="K46" s="22">
        <v>64.36</v>
      </c>
      <c r="L46" s="94">
        <v>200</v>
      </c>
      <c r="M46" s="22">
        <v>200</v>
      </c>
      <c r="N46" s="22">
        <v>74.959999999999994</v>
      </c>
      <c r="O46" s="22">
        <v>200</v>
      </c>
      <c r="P46" s="22">
        <v>70.17</v>
      </c>
      <c r="Q46" s="22">
        <v>200</v>
      </c>
      <c r="R46" s="22">
        <v>67.22</v>
      </c>
      <c r="S46" s="24">
        <v>87.47</v>
      </c>
    </row>
    <row r="47" spans="1:19" ht="15" thickBot="1" x14ac:dyDescent="0.35">
      <c r="A47" s="16">
        <f t="shared" si="1"/>
        <v>45</v>
      </c>
      <c r="B47" s="14" t="s">
        <v>160</v>
      </c>
      <c r="C47" s="15" t="s">
        <v>37</v>
      </c>
      <c r="D47" s="28">
        <v>114.36</v>
      </c>
      <c r="E47" s="28">
        <f t="shared" si="0"/>
        <v>61.46</v>
      </c>
      <c r="F47" s="90">
        <v>200</v>
      </c>
      <c r="G47" s="91">
        <v>200</v>
      </c>
      <c r="H47" s="91">
        <v>200</v>
      </c>
      <c r="I47" s="18">
        <v>62.64</v>
      </c>
      <c r="J47" s="18">
        <v>62.04</v>
      </c>
      <c r="K47" s="18">
        <v>68.22</v>
      </c>
      <c r="L47" s="18">
        <v>200</v>
      </c>
      <c r="M47" s="18">
        <v>200</v>
      </c>
      <c r="N47" s="18">
        <v>200</v>
      </c>
      <c r="O47" s="18">
        <v>73.89</v>
      </c>
      <c r="P47" s="18">
        <v>62.56</v>
      </c>
      <c r="Q47" s="18">
        <v>200</v>
      </c>
      <c r="R47" s="18">
        <v>61.46</v>
      </c>
      <c r="S47" s="15">
        <v>67.099999999999994</v>
      </c>
    </row>
  </sheetData>
  <mergeCells count="1">
    <mergeCell ref="A1:S1"/>
  </mergeCells>
  <conditionalFormatting sqref="E3:E27 E35:E46">
    <cfRule type="top10" dxfId="64" priority="4" bottom="1" rank="1"/>
  </conditionalFormatting>
  <conditionalFormatting sqref="F3:S36">
    <cfRule type="cellIs" dxfId="63" priority="43" operator="equal">
      <formula>LARGE($F3:$X3,2)</formula>
    </cfRule>
    <cfRule type="cellIs" dxfId="62" priority="44" operator="equal">
      <formula>LARGE($F3:$X3,3)</formula>
    </cfRule>
    <cfRule type="cellIs" dxfId="61" priority="45" operator="equal">
      <formula>LARGE($F3:$X3,1)</formula>
    </cfRule>
  </conditionalFormatting>
  <pageMargins left="0.7" right="0.7" top="0.75" bottom="0.7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75FC-DE95-478E-841F-1A80FB3CB610}">
  <sheetPr>
    <pageSetUpPr fitToPage="1"/>
  </sheetPr>
  <dimension ref="A1:S52"/>
  <sheetViews>
    <sheetView zoomScale="145" zoomScaleNormal="145" workbookViewId="0">
      <selection activeCell="A39" sqref="A39:XFD39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9" width="9.6640625" bestFit="1" customWidth="1"/>
  </cols>
  <sheetData>
    <row r="1" spans="1:19" ht="24" thickBot="1" x14ac:dyDescent="0.35">
      <c r="A1" s="151" t="s">
        <v>378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42</v>
      </c>
      <c r="C3" s="13" t="s">
        <v>6</v>
      </c>
      <c r="D3" s="20">
        <f>(SUM(F3:S3)-LARGE(F3:S3,1)-LARGE(F3:S3,2)-LARGE(F3:S3,3))/11</f>
        <v>58.484545454545447</v>
      </c>
      <c r="E3" s="20">
        <f>MIN(F3:S3)</f>
        <v>55.32</v>
      </c>
      <c r="F3" s="12">
        <v>200</v>
      </c>
      <c r="G3" s="10">
        <v>200</v>
      </c>
      <c r="H3" s="10">
        <v>57.06</v>
      </c>
      <c r="I3" s="10">
        <v>55.99</v>
      </c>
      <c r="J3" s="10">
        <v>57.24</v>
      </c>
      <c r="K3" s="10">
        <v>63.81</v>
      </c>
      <c r="L3" s="10">
        <v>57.09</v>
      </c>
      <c r="M3" s="10">
        <v>63.24</v>
      </c>
      <c r="N3" s="10">
        <v>200</v>
      </c>
      <c r="O3" s="10">
        <v>59.24</v>
      </c>
      <c r="P3" s="10">
        <v>56.59</v>
      </c>
      <c r="Q3" s="10">
        <v>55.32</v>
      </c>
      <c r="R3" s="10">
        <v>58.92</v>
      </c>
      <c r="S3" s="13">
        <v>58.83</v>
      </c>
    </row>
    <row r="4" spans="1:19" x14ac:dyDescent="0.3">
      <c r="A4" s="54">
        <v>2</v>
      </c>
      <c r="B4" s="21" t="s">
        <v>43</v>
      </c>
      <c r="C4" s="24" t="s">
        <v>11</v>
      </c>
      <c r="D4" s="20">
        <f t="shared" ref="D4:D52" si="0">(SUM(F4:S4)-LARGE(F4:S4,1)-LARGE(F4:S4,2)-LARGE(F4:S4,3))/11</f>
        <v>58.906363636363629</v>
      </c>
      <c r="E4" s="20">
        <f t="shared" ref="E4:E52" si="1">MIN(F4:S4)</f>
        <v>57.78</v>
      </c>
      <c r="F4" s="41">
        <v>59.93</v>
      </c>
      <c r="G4" s="34">
        <v>57.78</v>
      </c>
      <c r="H4" s="34">
        <v>59.61</v>
      </c>
      <c r="I4" s="34">
        <v>57.84</v>
      </c>
      <c r="J4" s="34">
        <v>58.34</v>
      </c>
      <c r="K4" s="34">
        <v>64.25</v>
      </c>
      <c r="L4" s="34">
        <v>59.27</v>
      </c>
      <c r="M4" s="34">
        <v>65.760000000000005</v>
      </c>
      <c r="N4" s="34">
        <v>200</v>
      </c>
      <c r="O4" s="34">
        <v>58.48</v>
      </c>
      <c r="P4" s="34">
        <v>58.54</v>
      </c>
      <c r="Q4" s="34">
        <v>59.64</v>
      </c>
      <c r="R4" s="34">
        <v>59.24</v>
      </c>
      <c r="S4" s="42">
        <v>59.3</v>
      </c>
    </row>
    <row r="5" spans="1:19" x14ac:dyDescent="0.3">
      <c r="A5" s="59">
        <f>A4+1</f>
        <v>3</v>
      </c>
      <c r="B5" s="21" t="s">
        <v>53</v>
      </c>
      <c r="C5" s="24" t="s">
        <v>12</v>
      </c>
      <c r="D5" s="20">
        <f t="shared" si="0"/>
        <v>59.1</v>
      </c>
      <c r="E5" s="20">
        <f t="shared" si="1"/>
        <v>57.38</v>
      </c>
      <c r="F5" s="41">
        <v>57.53</v>
      </c>
      <c r="G5" s="34">
        <v>66.61</v>
      </c>
      <c r="H5" s="34">
        <v>58</v>
      </c>
      <c r="I5" s="34">
        <v>57.85</v>
      </c>
      <c r="J5" s="34">
        <v>62.38</v>
      </c>
      <c r="K5" s="34">
        <v>60.68</v>
      </c>
      <c r="L5" s="34">
        <v>58.61</v>
      </c>
      <c r="M5" s="34">
        <v>58.79</v>
      </c>
      <c r="N5" s="34">
        <v>61.57</v>
      </c>
      <c r="O5" s="34">
        <v>60.18</v>
      </c>
      <c r="P5" s="34">
        <v>57.38</v>
      </c>
      <c r="Q5" s="34">
        <v>61.7</v>
      </c>
      <c r="R5" s="34">
        <v>60.39</v>
      </c>
      <c r="S5" s="42">
        <v>59.12</v>
      </c>
    </row>
    <row r="6" spans="1:19" x14ac:dyDescent="0.3">
      <c r="A6" s="40">
        <f t="shared" ref="A6:A50" si="2">A5+1</f>
        <v>4</v>
      </c>
      <c r="B6" s="21" t="s">
        <v>128</v>
      </c>
      <c r="C6" s="24" t="s">
        <v>36</v>
      </c>
      <c r="D6" s="20">
        <f t="shared" si="0"/>
        <v>59.112727272727284</v>
      </c>
      <c r="E6" s="20">
        <f t="shared" si="1"/>
        <v>57.39</v>
      </c>
      <c r="F6" s="41">
        <v>58.83</v>
      </c>
      <c r="G6" s="34">
        <v>200</v>
      </c>
      <c r="H6" s="34">
        <v>58.81</v>
      </c>
      <c r="I6" s="34">
        <v>59.37</v>
      </c>
      <c r="J6" s="34">
        <v>59.28</v>
      </c>
      <c r="K6" s="34">
        <v>58.45</v>
      </c>
      <c r="L6" s="34">
        <v>60.09</v>
      </c>
      <c r="M6" s="34">
        <v>58.11</v>
      </c>
      <c r="N6" s="34">
        <v>57.39</v>
      </c>
      <c r="O6" s="34">
        <v>75.63</v>
      </c>
      <c r="P6" s="34">
        <v>61.14</v>
      </c>
      <c r="Q6" s="34">
        <v>200</v>
      </c>
      <c r="R6" s="34">
        <v>60.13</v>
      </c>
      <c r="S6" s="42">
        <v>58.64</v>
      </c>
    </row>
    <row r="7" spans="1:19" x14ac:dyDescent="0.3">
      <c r="A7" s="9">
        <f t="shared" si="2"/>
        <v>5</v>
      </c>
      <c r="B7" s="21" t="s">
        <v>39</v>
      </c>
      <c r="C7" s="24" t="s">
        <v>7</v>
      </c>
      <c r="D7" s="20">
        <f t="shared" si="0"/>
        <v>59.396363636363624</v>
      </c>
      <c r="E7" s="20">
        <f t="shared" si="1"/>
        <v>56.62</v>
      </c>
      <c r="F7" s="41">
        <v>59.44</v>
      </c>
      <c r="G7" s="34">
        <v>200</v>
      </c>
      <c r="H7" s="34">
        <v>58.88</v>
      </c>
      <c r="I7" s="34">
        <v>63</v>
      </c>
      <c r="J7" s="34">
        <v>64.180000000000007</v>
      </c>
      <c r="K7" s="34">
        <v>61.76</v>
      </c>
      <c r="L7" s="34">
        <v>58.81</v>
      </c>
      <c r="M7" s="34">
        <v>200</v>
      </c>
      <c r="N7" s="34">
        <v>56.62</v>
      </c>
      <c r="O7" s="34">
        <v>200</v>
      </c>
      <c r="P7" s="34">
        <v>58.13</v>
      </c>
      <c r="Q7" s="34">
        <v>56.84</v>
      </c>
      <c r="R7" s="34">
        <v>57.77</v>
      </c>
      <c r="S7" s="42">
        <v>57.93</v>
      </c>
    </row>
    <row r="8" spans="1:19" x14ac:dyDescent="0.3">
      <c r="A8" s="9">
        <f t="shared" si="2"/>
        <v>6</v>
      </c>
      <c r="B8" s="21" t="s">
        <v>50</v>
      </c>
      <c r="C8" s="24" t="s">
        <v>32</v>
      </c>
      <c r="D8" s="20">
        <f t="shared" si="0"/>
        <v>59.816363636363626</v>
      </c>
      <c r="E8" s="20">
        <f t="shared" si="1"/>
        <v>57.66</v>
      </c>
      <c r="F8" s="41">
        <v>59.58</v>
      </c>
      <c r="G8" s="34">
        <v>60.28</v>
      </c>
      <c r="H8" s="34">
        <v>59.22</v>
      </c>
      <c r="I8" s="34">
        <v>58.16</v>
      </c>
      <c r="J8" s="34">
        <v>64.819999999999993</v>
      </c>
      <c r="K8" s="34">
        <v>59.92</v>
      </c>
      <c r="L8" s="34">
        <v>57.66</v>
      </c>
      <c r="M8" s="34">
        <v>57.89</v>
      </c>
      <c r="N8" s="34">
        <v>60.52</v>
      </c>
      <c r="O8" s="34">
        <v>67.489999999999995</v>
      </c>
      <c r="P8" s="34">
        <v>59.75</v>
      </c>
      <c r="Q8" s="34">
        <v>200</v>
      </c>
      <c r="R8" s="34">
        <v>60.18</v>
      </c>
      <c r="S8" s="42">
        <v>66.98</v>
      </c>
    </row>
    <row r="9" spans="1:19" x14ac:dyDescent="0.3">
      <c r="A9" s="9">
        <f t="shared" si="2"/>
        <v>7</v>
      </c>
      <c r="B9" s="21" t="s">
        <v>136</v>
      </c>
      <c r="C9" s="24" t="s">
        <v>30</v>
      </c>
      <c r="D9" s="20">
        <f t="shared" si="0"/>
        <v>59.836363636363643</v>
      </c>
      <c r="E9" s="20">
        <f t="shared" si="1"/>
        <v>56.23</v>
      </c>
      <c r="F9" s="41">
        <v>56.23</v>
      </c>
      <c r="G9" s="34">
        <v>57.08</v>
      </c>
      <c r="H9" s="34">
        <v>62.97</v>
      </c>
      <c r="I9" s="34">
        <v>57.47</v>
      </c>
      <c r="J9" s="34">
        <v>58.86</v>
      </c>
      <c r="K9" s="34">
        <v>60.48</v>
      </c>
      <c r="L9" s="34">
        <v>200</v>
      </c>
      <c r="M9" s="34">
        <v>61.16</v>
      </c>
      <c r="N9" s="34">
        <v>63.02</v>
      </c>
      <c r="O9" s="34">
        <v>200</v>
      </c>
      <c r="P9" s="34">
        <v>59.36</v>
      </c>
      <c r="Q9" s="34">
        <v>63.55</v>
      </c>
      <c r="R9" s="34">
        <v>58.02</v>
      </c>
      <c r="S9" s="42">
        <v>200</v>
      </c>
    </row>
    <row r="10" spans="1:19" x14ac:dyDescent="0.3">
      <c r="A10" s="9">
        <f t="shared" si="2"/>
        <v>8</v>
      </c>
      <c r="B10" s="21" t="s">
        <v>135</v>
      </c>
      <c r="C10" s="24" t="s">
        <v>7</v>
      </c>
      <c r="D10" s="20">
        <f t="shared" si="0"/>
        <v>59.962727272727285</v>
      </c>
      <c r="E10" s="20">
        <f t="shared" si="1"/>
        <v>57.91</v>
      </c>
      <c r="F10" s="41">
        <v>67.36</v>
      </c>
      <c r="G10" s="34">
        <v>67.010000000000005</v>
      </c>
      <c r="H10" s="34">
        <v>57.91</v>
      </c>
      <c r="I10" s="34">
        <v>59.75</v>
      </c>
      <c r="J10" s="34">
        <v>58.19</v>
      </c>
      <c r="K10" s="34">
        <v>59.22</v>
      </c>
      <c r="L10" s="34">
        <v>64.69</v>
      </c>
      <c r="M10" s="34">
        <v>58.9</v>
      </c>
      <c r="N10" s="34">
        <v>59.79</v>
      </c>
      <c r="O10" s="34">
        <v>59.97</v>
      </c>
      <c r="P10" s="34">
        <v>63</v>
      </c>
      <c r="Q10" s="34">
        <v>59.25</v>
      </c>
      <c r="R10" s="34">
        <v>61.5</v>
      </c>
      <c r="S10" s="42">
        <v>62.11</v>
      </c>
    </row>
    <row r="11" spans="1:19" x14ac:dyDescent="0.3">
      <c r="A11" s="9">
        <f t="shared" si="2"/>
        <v>9</v>
      </c>
      <c r="B11" s="21" t="s">
        <v>149</v>
      </c>
      <c r="C11" s="24" t="s">
        <v>33</v>
      </c>
      <c r="D11" s="20">
        <f t="shared" si="0"/>
        <v>60.055454545454559</v>
      </c>
      <c r="E11" s="20">
        <f t="shared" si="1"/>
        <v>57.43</v>
      </c>
      <c r="F11" s="41">
        <v>60.8</v>
      </c>
      <c r="G11" s="34">
        <v>200</v>
      </c>
      <c r="H11" s="34">
        <v>66.48</v>
      </c>
      <c r="I11" s="34">
        <v>58.38</v>
      </c>
      <c r="J11" s="34">
        <v>59.61</v>
      </c>
      <c r="K11" s="34">
        <v>60.48</v>
      </c>
      <c r="L11" s="34">
        <v>58.36</v>
      </c>
      <c r="M11" s="34">
        <v>200</v>
      </c>
      <c r="N11" s="34">
        <v>57.95</v>
      </c>
      <c r="O11" s="34">
        <v>57.43</v>
      </c>
      <c r="P11" s="34">
        <v>61.88</v>
      </c>
      <c r="Q11" s="34">
        <v>65.760000000000005</v>
      </c>
      <c r="R11" s="34">
        <v>61.02</v>
      </c>
      <c r="S11" s="42">
        <v>58.94</v>
      </c>
    </row>
    <row r="12" spans="1:19" x14ac:dyDescent="0.3">
      <c r="A12" s="9">
        <f t="shared" si="2"/>
        <v>10</v>
      </c>
      <c r="B12" s="21" t="s">
        <v>148</v>
      </c>
      <c r="C12" s="24" t="s">
        <v>30</v>
      </c>
      <c r="D12" s="20">
        <f t="shared" si="0"/>
        <v>60.150000000000006</v>
      </c>
      <c r="E12" s="20">
        <f t="shared" si="1"/>
        <v>57.77</v>
      </c>
      <c r="F12" s="41">
        <v>200</v>
      </c>
      <c r="G12" s="34">
        <v>63.8</v>
      </c>
      <c r="H12" s="34">
        <v>200</v>
      </c>
      <c r="I12" s="34">
        <v>58.11</v>
      </c>
      <c r="J12" s="34">
        <v>200</v>
      </c>
      <c r="K12" s="34">
        <v>62.11</v>
      </c>
      <c r="L12" s="34">
        <v>59.62</v>
      </c>
      <c r="M12" s="34">
        <v>60.73</v>
      </c>
      <c r="N12" s="34">
        <v>60.76</v>
      </c>
      <c r="O12" s="34">
        <v>57.77</v>
      </c>
      <c r="P12" s="34">
        <v>60.03</v>
      </c>
      <c r="Q12" s="34">
        <v>60.6</v>
      </c>
      <c r="R12" s="34">
        <v>59.68</v>
      </c>
      <c r="S12" s="42">
        <v>58.44</v>
      </c>
    </row>
    <row r="13" spans="1:19" x14ac:dyDescent="0.3">
      <c r="A13" s="9">
        <f t="shared" si="2"/>
        <v>11</v>
      </c>
      <c r="B13" s="21" t="s">
        <v>48</v>
      </c>
      <c r="C13" s="24" t="s">
        <v>12</v>
      </c>
      <c r="D13" s="20">
        <f t="shared" si="0"/>
        <v>60.208181818181814</v>
      </c>
      <c r="E13" s="20">
        <f t="shared" si="1"/>
        <v>56.54</v>
      </c>
      <c r="F13" s="41">
        <v>59.77</v>
      </c>
      <c r="G13" s="34">
        <v>60.91</v>
      </c>
      <c r="H13" s="34">
        <v>200</v>
      </c>
      <c r="I13" s="34">
        <v>57.73</v>
      </c>
      <c r="J13" s="34">
        <v>59.93</v>
      </c>
      <c r="K13" s="34">
        <v>200</v>
      </c>
      <c r="L13" s="34">
        <v>60.93</v>
      </c>
      <c r="M13" s="34">
        <v>65.739999999999995</v>
      </c>
      <c r="N13" s="34">
        <v>61.3</v>
      </c>
      <c r="O13" s="34">
        <v>56.54</v>
      </c>
      <c r="P13" s="34">
        <v>80.27</v>
      </c>
      <c r="Q13" s="34">
        <v>59.24</v>
      </c>
      <c r="R13" s="34">
        <v>59.9</v>
      </c>
      <c r="S13" s="42">
        <v>60.3</v>
      </c>
    </row>
    <row r="14" spans="1:19" x14ac:dyDescent="0.3">
      <c r="A14" s="9">
        <f t="shared" si="2"/>
        <v>12</v>
      </c>
      <c r="B14" s="21" t="s">
        <v>63</v>
      </c>
      <c r="C14" s="24" t="s">
        <v>7</v>
      </c>
      <c r="D14" s="20">
        <f t="shared" si="0"/>
        <v>60.407272727272719</v>
      </c>
      <c r="E14" s="20">
        <f t="shared" si="1"/>
        <v>58.53</v>
      </c>
      <c r="F14" s="41">
        <v>59.13</v>
      </c>
      <c r="G14" s="34">
        <v>61.47</v>
      </c>
      <c r="H14" s="34">
        <v>200</v>
      </c>
      <c r="I14" s="34">
        <v>62.83</v>
      </c>
      <c r="J14" s="34">
        <v>59.21</v>
      </c>
      <c r="K14" s="34">
        <v>63.36</v>
      </c>
      <c r="L14" s="34">
        <v>60.2</v>
      </c>
      <c r="M14" s="34">
        <v>59.94</v>
      </c>
      <c r="N14" s="34">
        <v>58.53</v>
      </c>
      <c r="O14" s="34">
        <v>68.31</v>
      </c>
      <c r="P14" s="34">
        <v>61.38</v>
      </c>
      <c r="Q14" s="34">
        <v>61.55</v>
      </c>
      <c r="R14" s="34">
        <v>61.16</v>
      </c>
      <c r="S14" s="42">
        <v>59.08</v>
      </c>
    </row>
    <row r="15" spans="1:19" x14ac:dyDescent="0.3">
      <c r="A15" s="9">
        <f t="shared" si="2"/>
        <v>13</v>
      </c>
      <c r="B15" s="21" t="s">
        <v>62</v>
      </c>
      <c r="C15" s="24" t="s">
        <v>12</v>
      </c>
      <c r="D15" s="20">
        <f t="shared" si="0"/>
        <v>60.569090909090896</v>
      </c>
      <c r="E15" s="20">
        <f t="shared" si="1"/>
        <v>58.31</v>
      </c>
      <c r="F15" s="41">
        <v>59.87</v>
      </c>
      <c r="G15" s="34">
        <v>59.38</v>
      </c>
      <c r="H15" s="34">
        <v>61.76</v>
      </c>
      <c r="I15" s="34">
        <v>60.86</v>
      </c>
      <c r="J15" s="34">
        <v>59.95</v>
      </c>
      <c r="K15" s="34">
        <v>60.73</v>
      </c>
      <c r="L15" s="34">
        <v>60</v>
      </c>
      <c r="M15" s="34">
        <v>61.49</v>
      </c>
      <c r="N15" s="34">
        <v>200</v>
      </c>
      <c r="O15" s="34">
        <v>58.31</v>
      </c>
      <c r="P15" s="34">
        <v>67.739999999999995</v>
      </c>
      <c r="Q15" s="34">
        <v>63.51</v>
      </c>
      <c r="R15" s="34">
        <v>62.02</v>
      </c>
      <c r="S15" s="42">
        <v>61.89</v>
      </c>
    </row>
    <row r="16" spans="1:19" x14ac:dyDescent="0.3">
      <c r="A16" s="9">
        <f t="shared" si="2"/>
        <v>14</v>
      </c>
      <c r="B16" s="21" t="s">
        <v>51</v>
      </c>
      <c r="C16" s="24" t="s">
        <v>7</v>
      </c>
      <c r="D16" s="20">
        <f t="shared" si="0"/>
        <v>60.608181818181826</v>
      </c>
      <c r="E16" s="20">
        <f t="shared" si="1"/>
        <v>57.3</v>
      </c>
      <c r="F16" s="41">
        <v>64.84</v>
      </c>
      <c r="G16" s="34">
        <v>58.84</v>
      </c>
      <c r="H16" s="34">
        <v>57.3</v>
      </c>
      <c r="I16" s="34">
        <v>58.37</v>
      </c>
      <c r="J16" s="34">
        <v>200</v>
      </c>
      <c r="K16" s="34">
        <v>61.1</v>
      </c>
      <c r="L16" s="34">
        <v>60.4</v>
      </c>
      <c r="M16" s="34">
        <v>59.86</v>
      </c>
      <c r="N16" s="34">
        <v>64.349999999999994</v>
      </c>
      <c r="O16" s="34">
        <v>60</v>
      </c>
      <c r="P16" s="34">
        <v>65.55</v>
      </c>
      <c r="Q16" s="34">
        <v>60.67</v>
      </c>
      <c r="R16" s="34">
        <v>60.96</v>
      </c>
      <c r="S16" s="42">
        <v>200</v>
      </c>
    </row>
    <row r="17" spans="1:19" x14ac:dyDescent="0.3">
      <c r="A17" s="9">
        <f t="shared" si="2"/>
        <v>15</v>
      </c>
      <c r="B17" s="21" t="s">
        <v>66</v>
      </c>
      <c r="C17" s="24" t="s">
        <v>36</v>
      </c>
      <c r="D17" s="20">
        <f t="shared" si="0"/>
        <v>60.706363636363648</v>
      </c>
      <c r="E17" s="20">
        <f t="shared" si="1"/>
        <v>57</v>
      </c>
      <c r="F17" s="41">
        <v>61.55</v>
      </c>
      <c r="G17" s="34">
        <v>58.95</v>
      </c>
      <c r="H17" s="34">
        <v>59.12</v>
      </c>
      <c r="I17" s="34">
        <v>65.430000000000007</v>
      </c>
      <c r="J17" s="34">
        <v>58.25</v>
      </c>
      <c r="K17" s="34">
        <v>64.86</v>
      </c>
      <c r="L17" s="34">
        <v>200</v>
      </c>
      <c r="M17" s="34">
        <v>200</v>
      </c>
      <c r="N17" s="34">
        <v>58.31</v>
      </c>
      <c r="O17" s="34">
        <v>57</v>
      </c>
      <c r="P17" s="34">
        <v>65.63</v>
      </c>
      <c r="Q17" s="34">
        <v>62.48</v>
      </c>
      <c r="R17" s="34">
        <v>63.41</v>
      </c>
      <c r="S17" s="42">
        <v>58.41</v>
      </c>
    </row>
    <row r="18" spans="1:19" x14ac:dyDescent="0.3">
      <c r="A18" s="9">
        <f t="shared" si="2"/>
        <v>16</v>
      </c>
      <c r="B18" s="21" t="s">
        <v>150</v>
      </c>
      <c r="C18" s="24" t="s">
        <v>10</v>
      </c>
      <c r="D18" s="20">
        <f t="shared" si="0"/>
        <v>60.781818181818174</v>
      </c>
      <c r="E18" s="20">
        <f t="shared" si="1"/>
        <v>59.22</v>
      </c>
      <c r="F18" s="41">
        <v>64.680000000000007</v>
      </c>
      <c r="G18" s="34">
        <v>65.97</v>
      </c>
      <c r="H18" s="34">
        <v>200</v>
      </c>
      <c r="I18" s="34">
        <v>59.23</v>
      </c>
      <c r="J18" s="34">
        <v>61.03</v>
      </c>
      <c r="K18" s="34">
        <v>200</v>
      </c>
      <c r="L18" s="34">
        <v>60.58</v>
      </c>
      <c r="M18" s="34">
        <v>60.31</v>
      </c>
      <c r="N18" s="34">
        <v>60.46</v>
      </c>
      <c r="O18" s="34">
        <v>60.29</v>
      </c>
      <c r="P18" s="34">
        <v>61.43</v>
      </c>
      <c r="Q18" s="34">
        <v>61.16</v>
      </c>
      <c r="R18" s="34">
        <v>60.21</v>
      </c>
      <c r="S18" s="42">
        <v>59.22</v>
      </c>
    </row>
    <row r="19" spans="1:19" x14ac:dyDescent="0.3">
      <c r="A19" s="9">
        <f t="shared" si="2"/>
        <v>17</v>
      </c>
      <c r="B19" s="21" t="s">
        <v>65</v>
      </c>
      <c r="C19" s="24" t="s">
        <v>11</v>
      </c>
      <c r="D19" s="20">
        <f t="shared" si="0"/>
        <v>61.175454545454528</v>
      </c>
      <c r="E19" s="20">
        <f t="shared" si="1"/>
        <v>59.15</v>
      </c>
      <c r="F19" s="41">
        <v>60.7</v>
      </c>
      <c r="G19" s="34">
        <v>60.68</v>
      </c>
      <c r="H19" s="34">
        <v>63.7</v>
      </c>
      <c r="I19" s="34">
        <v>200</v>
      </c>
      <c r="J19" s="34">
        <v>61.39</v>
      </c>
      <c r="K19" s="34">
        <v>200</v>
      </c>
      <c r="L19" s="34">
        <v>61.02</v>
      </c>
      <c r="M19" s="34">
        <v>61.17</v>
      </c>
      <c r="N19" s="34">
        <v>59.15</v>
      </c>
      <c r="O19" s="34">
        <v>60.48</v>
      </c>
      <c r="P19" s="34">
        <v>59.93</v>
      </c>
      <c r="Q19" s="34">
        <v>200</v>
      </c>
      <c r="R19" s="34">
        <v>62.69</v>
      </c>
      <c r="S19" s="42">
        <v>62.02</v>
      </c>
    </row>
    <row r="20" spans="1:19" x14ac:dyDescent="0.3">
      <c r="A20" s="9">
        <f t="shared" si="2"/>
        <v>18</v>
      </c>
      <c r="B20" s="21" t="s">
        <v>166</v>
      </c>
      <c r="C20" s="24" t="s">
        <v>36</v>
      </c>
      <c r="D20" s="20">
        <f t="shared" si="0"/>
        <v>61.59545454545453</v>
      </c>
      <c r="E20" s="20">
        <f t="shared" si="1"/>
        <v>58.13</v>
      </c>
      <c r="F20" s="41">
        <v>61.3</v>
      </c>
      <c r="G20" s="34">
        <v>62.12</v>
      </c>
      <c r="H20" s="34">
        <v>200</v>
      </c>
      <c r="I20" s="34">
        <v>61.68</v>
      </c>
      <c r="J20" s="34">
        <v>63.75</v>
      </c>
      <c r="K20" s="34">
        <v>58.95</v>
      </c>
      <c r="L20" s="34">
        <v>58.13</v>
      </c>
      <c r="M20" s="34">
        <v>63.63</v>
      </c>
      <c r="N20" s="34">
        <v>58.87</v>
      </c>
      <c r="O20" s="34">
        <v>58.67</v>
      </c>
      <c r="P20" s="34">
        <v>65.78</v>
      </c>
      <c r="Q20" s="34">
        <v>200</v>
      </c>
      <c r="R20" s="34">
        <v>64.67</v>
      </c>
      <c r="S20" s="42">
        <v>66.58</v>
      </c>
    </row>
    <row r="21" spans="1:19" x14ac:dyDescent="0.3">
      <c r="A21" s="9">
        <f t="shared" si="2"/>
        <v>19</v>
      </c>
      <c r="B21" s="21" t="s">
        <v>122</v>
      </c>
      <c r="C21" s="24" t="s">
        <v>13</v>
      </c>
      <c r="D21" s="20">
        <f t="shared" si="0"/>
        <v>61.738181818181808</v>
      </c>
      <c r="E21" s="20">
        <f t="shared" si="1"/>
        <v>58.59</v>
      </c>
      <c r="F21" s="41">
        <v>63.98</v>
      </c>
      <c r="G21" s="34">
        <v>58.64</v>
      </c>
      <c r="H21" s="34">
        <v>68.87</v>
      </c>
      <c r="I21" s="34">
        <v>60.91</v>
      </c>
      <c r="J21" s="34">
        <v>62.79</v>
      </c>
      <c r="K21" s="34">
        <v>60.77</v>
      </c>
      <c r="L21" s="34">
        <v>59.65</v>
      </c>
      <c r="M21" s="34">
        <v>65.48</v>
      </c>
      <c r="N21" s="34">
        <v>70.36</v>
      </c>
      <c r="O21" s="34">
        <v>200</v>
      </c>
      <c r="P21" s="34">
        <v>60.69</v>
      </c>
      <c r="Q21" s="34">
        <v>64</v>
      </c>
      <c r="R21" s="34">
        <v>63.62</v>
      </c>
      <c r="S21" s="42">
        <v>58.59</v>
      </c>
    </row>
    <row r="22" spans="1:19" x14ac:dyDescent="0.3">
      <c r="A22" s="9">
        <f t="shared" si="2"/>
        <v>20</v>
      </c>
      <c r="B22" s="21" t="s">
        <v>77</v>
      </c>
      <c r="C22" s="24" t="s">
        <v>10</v>
      </c>
      <c r="D22" s="20">
        <f t="shared" si="0"/>
        <v>62.034545454545444</v>
      </c>
      <c r="E22" s="20">
        <f t="shared" si="1"/>
        <v>59.82</v>
      </c>
      <c r="F22" s="41">
        <v>62.2</v>
      </c>
      <c r="G22" s="34">
        <v>69.989999999999995</v>
      </c>
      <c r="H22" s="34">
        <v>66.64</v>
      </c>
      <c r="I22" s="34">
        <v>61.22</v>
      </c>
      <c r="J22" s="34">
        <v>61.99</v>
      </c>
      <c r="K22" s="34">
        <v>63.66</v>
      </c>
      <c r="L22" s="34">
        <v>59.82</v>
      </c>
      <c r="M22" s="34">
        <v>62.68</v>
      </c>
      <c r="N22" s="34">
        <v>61.79</v>
      </c>
      <c r="O22" s="34">
        <v>61.26</v>
      </c>
      <c r="P22" s="34">
        <v>60.91</v>
      </c>
      <c r="Q22" s="34">
        <v>66.459999999999994</v>
      </c>
      <c r="R22" s="34">
        <v>60.89</v>
      </c>
      <c r="S22" s="42">
        <v>65.959999999999994</v>
      </c>
    </row>
    <row r="23" spans="1:19" x14ac:dyDescent="0.3">
      <c r="A23" s="9">
        <f t="shared" si="2"/>
        <v>21</v>
      </c>
      <c r="B23" s="21" t="s">
        <v>177</v>
      </c>
      <c r="C23" s="24" t="s">
        <v>163</v>
      </c>
      <c r="D23" s="20">
        <f t="shared" si="0"/>
        <v>62.118181818181796</v>
      </c>
      <c r="E23" s="20">
        <f t="shared" si="1"/>
        <v>58.93</v>
      </c>
      <c r="F23" s="41">
        <v>59.36</v>
      </c>
      <c r="G23" s="34">
        <v>61.78</v>
      </c>
      <c r="H23" s="34">
        <v>200</v>
      </c>
      <c r="I23" s="34">
        <v>59.12</v>
      </c>
      <c r="J23" s="34">
        <v>69.45</v>
      </c>
      <c r="K23" s="34">
        <v>61</v>
      </c>
      <c r="L23" s="34">
        <v>66.87</v>
      </c>
      <c r="M23" s="34">
        <v>58.93</v>
      </c>
      <c r="N23" s="34">
        <v>64.63</v>
      </c>
      <c r="O23" s="34">
        <v>200</v>
      </c>
      <c r="P23" s="34">
        <v>63.79</v>
      </c>
      <c r="Q23" s="34">
        <v>58.97</v>
      </c>
      <c r="R23" s="34">
        <v>62.8</v>
      </c>
      <c r="S23" s="42">
        <v>66.05</v>
      </c>
    </row>
    <row r="24" spans="1:19" x14ac:dyDescent="0.3">
      <c r="A24" s="9">
        <f t="shared" si="2"/>
        <v>22</v>
      </c>
      <c r="B24" s="21" t="s">
        <v>74</v>
      </c>
      <c r="C24" s="24" t="s">
        <v>7</v>
      </c>
      <c r="D24" s="20">
        <f t="shared" si="0"/>
        <v>62.789090909090895</v>
      </c>
      <c r="E24" s="20">
        <f t="shared" si="1"/>
        <v>60.15</v>
      </c>
      <c r="F24" s="41">
        <v>66.459999999999994</v>
      </c>
      <c r="G24" s="34">
        <v>61.39</v>
      </c>
      <c r="H24" s="34">
        <v>60.15</v>
      </c>
      <c r="I24" s="34">
        <v>64.63</v>
      </c>
      <c r="J24" s="34">
        <v>63.95</v>
      </c>
      <c r="K24" s="34">
        <v>62.68</v>
      </c>
      <c r="L24" s="34">
        <v>200</v>
      </c>
      <c r="M24" s="34">
        <v>64.3</v>
      </c>
      <c r="N24" s="34">
        <v>61.49</v>
      </c>
      <c r="O24" s="34">
        <v>60.82</v>
      </c>
      <c r="P24" s="34">
        <v>62.25</v>
      </c>
      <c r="Q24" s="34">
        <v>65.36</v>
      </c>
      <c r="R24" s="34">
        <v>63.66</v>
      </c>
      <c r="S24" s="42">
        <v>200</v>
      </c>
    </row>
    <row r="25" spans="1:19" x14ac:dyDescent="0.3">
      <c r="A25" s="9">
        <f t="shared" si="2"/>
        <v>23</v>
      </c>
      <c r="B25" s="21" t="s">
        <v>83</v>
      </c>
      <c r="C25" s="24" t="s">
        <v>13</v>
      </c>
      <c r="D25" s="20">
        <f t="shared" si="0"/>
        <v>62.940909090909102</v>
      </c>
      <c r="E25" s="20">
        <f t="shared" si="1"/>
        <v>58.99</v>
      </c>
      <c r="F25" s="41">
        <v>200</v>
      </c>
      <c r="G25" s="34">
        <v>59.45</v>
      </c>
      <c r="H25" s="34">
        <v>59.77</v>
      </c>
      <c r="I25" s="34">
        <v>65.87</v>
      </c>
      <c r="J25" s="34">
        <v>200</v>
      </c>
      <c r="K25" s="34">
        <v>60.09</v>
      </c>
      <c r="L25" s="34">
        <v>61.37</v>
      </c>
      <c r="M25" s="34">
        <v>200</v>
      </c>
      <c r="N25" s="34">
        <v>67.45</v>
      </c>
      <c r="O25" s="34">
        <v>66.67</v>
      </c>
      <c r="P25" s="34">
        <v>62.68</v>
      </c>
      <c r="Q25" s="34">
        <v>62.92</v>
      </c>
      <c r="R25" s="34">
        <v>67.09</v>
      </c>
      <c r="S25" s="42">
        <v>58.99</v>
      </c>
    </row>
    <row r="26" spans="1:19" x14ac:dyDescent="0.3">
      <c r="A26" s="9">
        <f t="shared" si="2"/>
        <v>24</v>
      </c>
      <c r="B26" s="21" t="s">
        <v>152</v>
      </c>
      <c r="C26" s="24" t="s">
        <v>154</v>
      </c>
      <c r="D26" s="20">
        <f t="shared" si="0"/>
        <v>62.965454545454548</v>
      </c>
      <c r="E26" s="20">
        <f t="shared" si="1"/>
        <v>59.6</v>
      </c>
      <c r="F26" s="41">
        <v>62.9</v>
      </c>
      <c r="G26" s="34">
        <v>200</v>
      </c>
      <c r="H26" s="34">
        <v>64.040000000000006</v>
      </c>
      <c r="I26" s="34">
        <v>59.6</v>
      </c>
      <c r="J26" s="34">
        <v>200</v>
      </c>
      <c r="K26" s="34">
        <v>68.08</v>
      </c>
      <c r="L26" s="34">
        <v>66.73</v>
      </c>
      <c r="M26" s="34">
        <v>60.27</v>
      </c>
      <c r="N26" s="34">
        <v>66.349999999999994</v>
      </c>
      <c r="O26" s="34">
        <v>65.2</v>
      </c>
      <c r="P26" s="34">
        <v>66.8</v>
      </c>
      <c r="Q26" s="34">
        <v>59.7</v>
      </c>
      <c r="R26" s="34">
        <v>60.35</v>
      </c>
      <c r="S26" s="42">
        <v>60.68</v>
      </c>
    </row>
    <row r="27" spans="1:19" x14ac:dyDescent="0.3">
      <c r="A27" s="9">
        <f t="shared" si="2"/>
        <v>25</v>
      </c>
      <c r="B27" s="21" t="s">
        <v>178</v>
      </c>
      <c r="C27" s="24" t="s">
        <v>90</v>
      </c>
      <c r="D27" s="20">
        <f t="shared" si="0"/>
        <v>63.273636363636342</v>
      </c>
      <c r="E27" s="20">
        <f t="shared" si="1"/>
        <v>56.5</v>
      </c>
      <c r="F27" s="41">
        <v>59.1</v>
      </c>
      <c r="G27" s="34">
        <v>56.5</v>
      </c>
      <c r="H27" s="34">
        <v>57.81</v>
      </c>
      <c r="I27" s="34">
        <v>58</v>
      </c>
      <c r="J27" s="34">
        <v>87.25</v>
      </c>
      <c r="K27" s="34">
        <v>200</v>
      </c>
      <c r="L27" s="34">
        <v>200</v>
      </c>
      <c r="M27" s="34">
        <v>65.02</v>
      </c>
      <c r="N27" s="34">
        <v>62.39</v>
      </c>
      <c r="O27" s="34">
        <v>57.91</v>
      </c>
      <c r="P27" s="34">
        <v>67.900000000000006</v>
      </c>
      <c r="Q27" s="34">
        <v>62.59</v>
      </c>
      <c r="R27" s="34">
        <v>61.54</v>
      </c>
      <c r="S27" s="42">
        <v>200</v>
      </c>
    </row>
    <row r="28" spans="1:19" x14ac:dyDescent="0.3">
      <c r="A28" s="9">
        <f t="shared" si="2"/>
        <v>26</v>
      </c>
      <c r="B28" s="21" t="s">
        <v>179</v>
      </c>
      <c r="C28" s="24" t="s">
        <v>78</v>
      </c>
      <c r="D28" s="20">
        <f t="shared" si="0"/>
        <v>63.291818181818165</v>
      </c>
      <c r="E28" s="20">
        <f t="shared" si="1"/>
        <v>59.44</v>
      </c>
      <c r="F28" s="41">
        <v>200</v>
      </c>
      <c r="G28" s="34">
        <v>61.78</v>
      </c>
      <c r="H28" s="34">
        <v>200</v>
      </c>
      <c r="I28" s="34">
        <v>59.81</v>
      </c>
      <c r="J28" s="34">
        <v>62.48</v>
      </c>
      <c r="K28" s="34">
        <v>62.31</v>
      </c>
      <c r="L28" s="34">
        <v>59.44</v>
      </c>
      <c r="M28" s="34">
        <v>63.7</v>
      </c>
      <c r="N28" s="34">
        <v>200</v>
      </c>
      <c r="O28" s="34">
        <v>64.05</v>
      </c>
      <c r="P28" s="34">
        <v>60.96</v>
      </c>
      <c r="Q28" s="34">
        <v>72.290000000000006</v>
      </c>
      <c r="R28" s="34">
        <v>69.819999999999993</v>
      </c>
      <c r="S28" s="42">
        <v>59.57</v>
      </c>
    </row>
    <row r="29" spans="1:19" x14ac:dyDescent="0.3">
      <c r="A29" s="9">
        <f t="shared" si="2"/>
        <v>27</v>
      </c>
      <c r="B29" s="21" t="s">
        <v>144</v>
      </c>
      <c r="C29" s="24" t="s">
        <v>30</v>
      </c>
      <c r="D29" s="20">
        <f t="shared" si="0"/>
        <v>63.541818181818186</v>
      </c>
      <c r="E29" s="20">
        <f t="shared" si="1"/>
        <v>60.27</v>
      </c>
      <c r="F29" s="41">
        <v>64.33</v>
      </c>
      <c r="G29" s="34">
        <v>64.099999999999994</v>
      </c>
      <c r="H29" s="34">
        <v>60.27</v>
      </c>
      <c r="I29" s="34">
        <v>64.86</v>
      </c>
      <c r="J29" s="34">
        <v>200</v>
      </c>
      <c r="K29" s="34">
        <v>61.19</v>
      </c>
      <c r="L29" s="34">
        <v>61.62</v>
      </c>
      <c r="M29" s="34">
        <v>65.25</v>
      </c>
      <c r="N29" s="34">
        <v>67.31</v>
      </c>
      <c r="O29" s="34">
        <v>200</v>
      </c>
      <c r="P29" s="34">
        <v>200</v>
      </c>
      <c r="Q29" s="34">
        <v>62.43</v>
      </c>
      <c r="R29" s="34">
        <v>66.86</v>
      </c>
      <c r="S29" s="42">
        <v>60.74</v>
      </c>
    </row>
    <row r="30" spans="1:19" x14ac:dyDescent="0.3">
      <c r="A30" s="9">
        <f t="shared" si="2"/>
        <v>28</v>
      </c>
      <c r="B30" s="21" t="s">
        <v>55</v>
      </c>
      <c r="C30" s="24" t="s">
        <v>11</v>
      </c>
      <c r="D30" s="20">
        <f t="shared" si="0"/>
        <v>63.884545454545453</v>
      </c>
      <c r="E30" s="20">
        <f t="shared" si="1"/>
        <v>61.19</v>
      </c>
      <c r="F30" s="41">
        <v>64.849999999999994</v>
      </c>
      <c r="G30" s="34">
        <v>72.42</v>
      </c>
      <c r="H30" s="34">
        <v>62.85</v>
      </c>
      <c r="I30" s="34">
        <v>64.400000000000006</v>
      </c>
      <c r="J30" s="34">
        <v>64.39</v>
      </c>
      <c r="K30" s="34">
        <v>62.94</v>
      </c>
      <c r="L30" s="34">
        <v>61.19</v>
      </c>
      <c r="M30" s="34">
        <v>62.06</v>
      </c>
      <c r="N30" s="34">
        <v>63.58</v>
      </c>
      <c r="O30" s="34">
        <v>68.540000000000006</v>
      </c>
      <c r="P30" s="34">
        <v>64.27</v>
      </c>
      <c r="Q30" s="34">
        <v>70.84</v>
      </c>
      <c r="R30" s="34">
        <v>70.680000000000007</v>
      </c>
      <c r="S30" s="42">
        <v>63.66</v>
      </c>
    </row>
    <row r="31" spans="1:19" x14ac:dyDescent="0.3">
      <c r="A31" s="9">
        <f t="shared" si="2"/>
        <v>29</v>
      </c>
      <c r="B31" s="21" t="s">
        <v>137</v>
      </c>
      <c r="C31" s="24" t="s">
        <v>30</v>
      </c>
      <c r="D31" s="20">
        <f t="shared" si="0"/>
        <v>64.570909090909083</v>
      </c>
      <c r="E31" s="20">
        <f t="shared" si="1"/>
        <v>61.22</v>
      </c>
      <c r="F31" s="41">
        <v>64.95</v>
      </c>
      <c r="G31" s="34">
        <v>200</v>
      </c>
      <c r="H31" s="34">
        <v>63.49</v>
      </c>
      <c r="I31" s="34">
        <v>63.54</v>
      </c>
      <c r="J31" s="34">
        <v>61.22</v>
      </c>
      <c r="K31" s="34">
        <v>64.540000000000006</v>
      </c>
      <c r="L31" s="34">
        <v>63.58</v>
      </c>
      <c r="M31" s="34">
        <v>65.55</v>
      </c>
      <c r="N31" s="34">
        <v>68.58</v>
      </c>
      <c r="O31" s="34">
        <v>62.93</v>
      </c>
      <c r="P31" s="34">
        <v>63.95</v>
      </c>
      <c r="Q31" s="34">
        <v>200</v>
      </c>
      <c r="R31" s="34">
        <v>200</v>
      </c>
      <c r="S31" s="42">
        <v>67.95</v>
      </c>
    </row>
    <row r="32" spans="1:19" x14ac:dyDescent="0.3">
      <c r="A32" s="9">
        <f t="shared" si="2"/>
        <v>30</v>
      </c>
      <c r="B32" s="21" t="s">
        <v>153</v>
      </c>
      <c r="C32" s="24" t="s">
        <v>154</v>
      </c>
      <c r="D32" s="20">
        <f t="shared" si="0"/>
        <v>66.025454545454537</v>
      </c>
      <c r="E32" s="20">
        <f t="shared" si="1"/>
        <v>60.27</v>
      </c>
      <c r="F32" s="41">
        <v>70.2</v>
      </c>
      <c r="G32" s="34">
        <v>66.98</v>
      </c>
      <c r="H32" s="34">
        <v>66.790000000000006</v>
      </c>
      <c r="I32" s="34">
        <v>60.27</v>
      </c>
      <c r="J32" s="34">
        <v>200</v>
      </c>
      <c r="K32" s="34">
        <v>67.930000000000007</v>
      </c>
      <c r="L32" s="34">
        <v>61.68</v>
      </c>
      <c r="M32" s="34">
        <v>200</v>
      </c>
      <c r="N32" s="34">
        <v>200</v>
      </c>
      <c r="O32" s="34">
        <v>63.31</v>
      </c>
      <c r="P32" s="34">
        <v>61.31</v>
      </c>
      <c r="Q32" s="34">
        <v>71.56</v>
      </c>
      <c r="R32" s="34">
        <v>66.400000000000006</v>
      </c>
      <c r="S32" s="42">
        <v>69.849999999999994</v>
      </c>
    </row>
    <row r="33" spans="1:19" x14ac:dyDescent="0.3">
      <c r="A33" s="9">
        <f t="shared" si="2"/>
        <v>31</v>
      </c>
      <c r="B33" s="21" t="s">
        <v>167</v>
      </c>
      <c r="C33" s="24" t="s">
        <v>10</v>
      </c>
      <c r="D33" s="20">
        <f t="shared" si="0"/>
        <v>66.593636363636364</v>
      </c>
      <c r="E33" s="20">
        <f t="shared" si="1"/>
        <v>62.47</v>
      </c>
      <c r="F33" s="41">
        <v>65.86</v>
      </c>
      <c r="G33" s="34">
        <v>68.94</v>
      </c>
      <c r="H33" s="34">
        <v>200</v>
      </c>
      <c r="I33" s="34">
        <v>63.71</v>
      </c>
      <c r="J33" s="34">
        <v>200</v>
      </c>
      <c r="K33" s="34">
        <v>62.62</v>
      </c>
      <c r="L33" s="34">
        <v>70.47</v>
      </c>
      <c r="M33" s="34">
        <v>64.25</v>
      </c>
      <c r="N33" s="34">
        <v>63.54</v>
      </c>
      <c r="O33" s="34">
        <v>80.52</v>
      </c>
      <c r="P33" s="34">
        <v>200</v>
      </c>
      <c r="Q33" s="34">
        <v>65.2</v>
      </c>
      <c r="R33" s="34">
        <v>62.47</v>
      </c>
      <c r="S33" s="42">
        <v>64.95</v>
      </c>
    </row>
    <row r="34" spans="1:19" x14ac:dyDescent="0.3">
      <c r="A34" s="9">
        <f t="shared" si="2"/>
        <v>32</v>
      </c>
      <c r="B34" s="21" t="s">
        <v>277</v>
      </c>
      <c r="C34" s="24" t="s">
        <v>145</v>
      </c>
      <c r="D34" s="20">
        <f t="shared" si="0"/>
        <v>66.775454545454551</v>
      </c>
      <c r="E34" s="20">
        <f t="shared" si="1"/>
        <v>61.23</v>
      </c>
      <c r="F34" s="41">
        <v>200</v>
      </c>
      <c r="G34" s="34">
        <v>72.900000000000006</v>
      </c>
      <c r="H34" s="34">
        <v>73.61</v>
      </c>
      <c r="I34" s="34">
        <v>64.680000000000007</v>
      </c>
      <c r="J34" s="34">
        <v>66.930000000000007</v>
      </c>
      <c r="K34" s="34">
        <v>71.569999999999993</v>
      </c>
      <c r="L34" s="34">
        <v>64.56</v>
      </c>
      <c r="M34" s="34">
        <v>61.23</v>
      </c>
      <c r="N34" s="34">
        <v>63.05</v>
      </c>
      <c r="O34" s="34">
        <v>200</v>
      </c>
      <c r="P34" s="34">
        <v>68.5</v>
      </c>
      <c r="Q34" s="34">
        <v>67.78</v>
      </c>
      <c r="R34" s="34">
        <v>66.14</v>
      </c>
      <c r="S34" s="42">
        <v>67.19</v>
      </c>
    </row>
    <row r="35" spans="1:19" x14ac:dyDescent="0.3">
      <c r="A35" s="9">
        <f t="shared" si="2"/>
        <v>33</v>
      </c>
      <c r="B35" s="21" t="s">
        <v>168</v>
      </c>
      <c r="C35" s="24" t="s">
        <v>33</v>
      </c>
      <c r="D35" s="20">
        <f t="shared" si="0"/>
        <v>68.577272727272742</v>
      </c>
      <c r="E35" s="20">
        <f t="shared" si="1"/>
        <v>65.540000000000006</v>
      </c>
      <c r="F35" s="41">
        <v>73.25</v>
      </c>
      <c r="G35" s="34">
        <v>67.459999999999994</v>
      </c>
      <c r="H35" s="34">
        <v>70.010000000000005</v>
      </c>
      <c r="I35" s="34">
        <v>73.42</v>
      </c>
      <c r="J35" s="34">
        <v>71.819999999999993</v>
      </c>
      <c r="K35" s="34">
        <v>67.73</v>
      </c>
      <c r="L35" s="34">
        <v>73.55</v>
      </c>
      <c r="M35" s="34">
        <v>65.540000000000006</v>
      </c>
      <c r="N35" s="34">
        <v>66.930000000000007</v>
      </c>
      <c r="O35" s="34">
        <v>68.61</v>
      </c>
      <c r="P35" s="34">
        <v>78.209999999999994</v>
      </c>
      <c r="Q35" s="34">
        <v>66.2</v>
      </c>
      <c r="R35" s="34">
        <v>69.25</v>
      </c>
      <c r="S35" s="42">
        <v>67.55</v>
      </c>
    </row>
    <row r="36" spans="1:19" x14ac:dyDescent="0.3">
      <c r="A36" s="9">
        <f t="shared" si="2"/>
        <v>34</v>
      </c>
      <c r="B36" s="21" t="s">
        <v>68</v>
      </c>
      <c r="C36" s="24" t="s">
        <v>32</v>
      </c>
      <c r="D36" s="20">
        <f t="shared" si="0"/>
        <v>72.852727272727279</v>
      </c>
      <c r="E36" s="20">
        <f t="shared" si="1"/>
        <v>56.91</v>
      </c>
      <c r="F36" s="21">
        <v>58.28</v>
      </c>
      <c r="G36" s="22">
        <v>67.069999999999993</v>
      </c>
      <c r="H36" s="22">
        <v>58.77</v>
      </c>
      <c r="I36" s="22">
        <v>56.91</v>
      </c>
      <c r="J36" s="92">
        <v>200</v>
      </c>
      <c r="K36" s="92">
        <v>200</v>
      </c>
      <c r="L36" s="94">
        <v>200</v>
      </c>
      <c r="M36" s="22">
        <v>60.98</v>
      </c>
      <c r="N36" s="22">
        <v>59.86</v>
      </c>
      <c r="O36" s="22">
        <v>200</v>
      </c>
      <c r="P36" s="22">
        <v>59.64</v>
      </c>
      <c r="Q36" s="22">
        <v>59.71</v>
      </c>
      <c r="R36" s="22">
        <v>59.9</v>
      </c>
      <c r="S36" s="24">
        <v>60.26</v>
      </c>
    </row>
    <row r="37" spans="1:19" x14ac:dyDescent="0.3">
      <c r="A37" s="9">
        <f t="shared" si="2"/>
        <v>35</v>
      </c>
      <c r="B37" s="21" t="s">
        <v>169</v>
      </c>
      <c r="C37" s="24" t="s">
        <v>11</v>
      </c>
      <c r="D37" s="20">
        <f t="shared" si="0"/>
        <v>74.679090909090931</v>
      </c>
      <c r="E37" s="20">
        <f t="shared" si="1"/>
        <v>57.7</v>
      </c>
      <c r="F37" s="93">
        <v>200</v>
      </c>
      <c r="G37" s="22">
        <v>67.11</v>
      </c>
      <c r="H37" s="92">
        <v>200</v>
      </c>
      <c r="I37" s="22">
        <v>59.48</v>
      </c>
      <c r="J37" s="92">
        <v>200</v>
      </c>
      <c r="K37" s="22">
        <v>62.38</v>
      </c>
      <c r="L37" s="23">
        <v>61.5</v>
      </c>
      <c r="M37" s="22">
        <v>200</v>
      </c>
      <c r="N37" s="22">
        <v>57.7</v>
      </c>
      <c r="O37" s="22">
        <v>65.680000000000007</v>
      </c>
      <c r="P37" s="22">
        <v>61.18</v>
      </c>
      <c r="Q37" s="22">
        <v>61.44</v>
      </c>
      <c r="R37" s="22">
        <v>60.39</v>
      </c>
      <c r="S37" s="24">
        <v>64.61</v>
      </c>
    </row>
    <row r="38" spans="1:19" x14ac:dyDescent="0.3">
      <c r="A38" s="9">
        <f t="shared" si="2"/>
        <v>36</v>
      </c>
      <c r="B38" s="21" t="s">
        <v>61</v>
      </c>
      <c r="C38" s="24" t="s">
        <v>31</v>
      </c>
      <c r="D38" s="20">
        <f t="shared" si="0"/>
        <v>77.884545454545474</v>
      </c>
      <c r="E38" s="20">
        <f t="shared" si="1"/>
        <v>62.43</v>
      </c>
      <c r="F38" s="93">
        <v>200</v>
      </c>
      <c r="G38" s="22">
        <v>65.790000000000006</v>
      </c>
      <c r="H38" s="92">
        <v>200</v>
      </c>
      <c r="I38" s="22">
        <v>67.8</v>
      </c>
      <c r="J38" s="22">
        <v>66.69</v>
      </c>
      <c r="K38" s="22">
        <v>68.81</v>
      </c>
      <c r="L38" s="94">
        <v>200</v>
      </c>
      <c r="M38" s="22">
        <v>200</v>
      </c>
      <c r="N38" s="22">
        <v>63.47</v>
      </c>
      <c r="O38" s="22">
        <v>64.63</v>
      </c>
      <c r="P38" s="22">
        <v>67.400000000000006</v>
      </c>
      <c r="Q38" s="22">
        <v>62.43</v>
      </c>
      <c r="R38" s="22">
        <v>64.319999999999993</v>
      </c>
      <c r="S38" s="24">
        <v>65.39</v>
      </c>
    </row>
    <row r="39" spans="1:19" x14ac:dyDescent="0.3">
      <c r="A39" s="9">
        <f t="shared" si="2"/>
        <v>37</v>
      </c>
      <c r="B39" s="21" t="s">
        <v>64</v>
      </c>
      <c r="C39" s="24" t="s">
        <v>6</v>
      </c>
      <c r="D39" s="20">
        <f t="shared" si="0"/>
        <v>84.919999999999987</v>
      </c>
      <c r="E39" s="20">
        <f t="shared" si="1"/>
        <v>55.4</v>
      </c>
      <c r="F39" s="21">
        <v>55.4</v>
      </c>
      <c r="G39" s="22">
        <v>56.65</v>
      </c>
      <c r="H39" s="22">
        <v>64.290000000000006</v>
      </c>
      <c r="I39" s="92">
        <v>200</v>
      </c>
      <c r="J39" s="92">
        <v>200</v>
      </c>
      <c r="K39" s="22">
        <v>62.94</v>
      </c>
      <c r="L39" s="23">
        <v>57.41</v>
      </c>
      <c r="M39" s="22">
        <v>58.1</v>
      </c>
      <c r="N39" s="92">
        <v>200</v>
      </c>
      <c r="O39" s="22">
        <v>200</v>
      </c>
      <c r="P39" s="22">
        <v>62.77</v>
      </c>
      <c r="Q39" s="22">
        <v>59.87</v>
      </c>
      <c r="R39" s="22">
        <v>200</v>
      </c>
      <c r="S39" s="24">
        <v>56.69</v>
      </c>
    </row>
    <row r="40" spans="1:19" x14ac:dyDescent="0.3">
      <c r="A40" s="9">
        <f t="shared" si="2"/>
        <v>38</v>
      </c>
      <c r="B40" s="21" t="s">
        <v>180</v>
      </c>
      <c r="C40" s="24" t="s">
        <v>8</v>
      </c>
      <c r="D40" s="20">
        <f t="shared" si="0"/>
        <v>87.319999999999979</v>
      </c>
      <c r="E40" s="20">
        <f t="shared" si="1"/>
        <v>59.94</v>
      </c>
      <c r="F40" s="21">
        <v>62.12</v>
      </c>
      <c r="G40" s="22">
        <v>59.94</v>
      </c>
      <c r="H40" s="92">
        <v>200</v>
      </c>
      <c r="I40" s="92">
        <v>200</v>
      </c>
      <c r="J40" s="22">
        <v>61.15</v>
      </c>
      <c r="K40" s="22">
        <v>61.5</v>
      </c>
      <c r="L40" s="23">
        <v>61.13</v>
      </c>
      <c r="M40" s="22">
        <v>61.81</v>
      </c>
      <c r="N40" s="92">
        <v>200</v>
      </c>
      <c r="O40" s="22">
        <v>200</v>
      </c>
      <c r="P40" s="22">
        <v>200</v>
      </c>
      <c r="Q40" s="22">
        <v>64.84</v>
      </c>
      <c r="R40" s="22">
        <v>63.42</v>
      </c>
      <c r="S40" s="24">
        <v>64.61</v>
      </c>
    </row>
    <row r="41" spans="1:19" x14ac:dyDescent="0.3">
      <c r="A41" s="9">
        <f t="shared" si="2"/>
        <v>39</v>
      </c>
      <c r="B41" s="21" t="s">
        <v>127</v>
      </c>
      <c r="C41" s="24" t="s">
        <v>36</v>
      </c>
      <c r="D41" s="20">
        <f t="shared" si="0"/>
        <v>89.319090909090903</v>
      </c>
      <c r="E41" s="20">
        <f t="shared" si="1"/>
        <v>60.8</v>
      </c>
      <c r="F41" s="93">
        <v>200</v>
      </c>
      <c r="G41" s="22">
        <v>70.010000000000005</v>
      </c>
      <c r="H41" s="22">
        <v>60.8</v>
      </c>
      <c r="I41" s="92">
        <v>200</v>
      </c>
      <c r="J41" s="22">
        <v>68.180000000000007</v>
      </c>
      <c r="K41" s="92">
        <v>200</v>
      </c>
      <c r="L41" s="23">
        <v>200</v>
      </c>
      <c r="M41" s="22">
        <v>63.41</v>
      </c>
      <c r="N41" s="22">
        <v>62.53</v>
      </c>
      <c r="O41" s="22">
        <v>200</v>
      </c>
      <c r="P41" s="22">
        <v>65.94</v>
      </c>
      <c r="Q41" s="22">
        <v>64.09</v>
      </c>
      <c r="R41" s="22">
        <v>64.87</v>
      </c>
      <c r="S41" s="24">
        <v>62.68</v>
      </c>
    </row>
    <row r="42" spans="1:19" x14ac:dyDescent="0.3">
      <c r="A42" s="9">
        <f t="shared" si="2"/>
        <v>40</v>
      </c>
      <c r="B42" s="21" t="s">
        <v>170</v>
      </c>
      <c r="C42" s="24" t="s">
        <v>6</v>
      </c>
      <c r="D42" s="20">
        <f t="shared" si="0"/>
        <v>96.230909090909094</v>
      </c>
      <c r="E42" s="20">
        <f t="shared" si="1"/>
        <v>55.57</v>
      </c>
      <c r="F42" s="93">
        <v>200</v>
      </c>
      <c r="G42" s="92">
        <v>200</v>
      </c>
      <c r="H42" s="22">
        <v>58.84</v>
      </c>
      <c r="I42" s="22">
        <v>61.16</v>
      </c>
      <c r="J42" s="22">
        <v>58.05</v>
      </c>
      <c r="K42" s="22">
        <v>57.11</v>
      </c>
      <c r="L42" s="23">
        <v>55.94</v>
      </c>
      <c r="M42" s="92">
        <v>200</v>
      </c>
      <c r="N42" s="22">
        <v>55.73</v>
      </c>
      <c r="O42" s="22">
        <v>200</v>
      </c>
      <c r="P42" s="22">
        <v>56.14</v>
      </c>
      <c r="Q42" s="22">
        <v>200</v>
      </c>
      <c r="R42" s="22">
        <v>55.57</v>
      </c>
      <c r="S42" s="24">
        <v>200</v>
      </c>
    </row>
    <row r="43" spans="1:19" x14ac:dyDescent="0.3">
      <c r="A43" s="9">
        <f t="shared" si="2"/>
        <v>41</v>
      </c>
      <c r="B43" s="21" t="s">
        <v>44</v>
      </c>
      <c r="C43" s="24" t="s">
        <v>13</v>
      </c>
      <c r="D43" s="20">
        <f t="shared" si="0"/>
        <v>100.6490909090909</v>
      </c>
      <c r="E43" s="20">
        <f t="shared" si="1"/>
        <v>59.93</v>
      </c>
      <c r="F43" s="21">
        <v>60.52</v>
      </c>
      <c r="G43" s="22">
        <v>63.03</v>
      </c>
      <c r="H43" s="92">
        <v>200</v>
      </c>
      <c r="I43" s="22">
        <v>59.93</v>
      </c>
      <c r="J43" s="22">
        <v>60.02</v>
      </c>
      <c r="K43" s="92">
        <v>200</v>
      </c>
      <c r="L43" s="23">
        <v>61.8</v>
      </c>
      <c r="M43" s="22">
        <v>70.69</v>
      </c>
      <c r="N43" s="22">
        <v>66.900000000000006</v>
      </c>
      <c r="O43" s="22">
        <v>64.25</v>
      </c>
      <c r="P43" s="92">
        <v>200</v>
      </c>
      <c r="Q43" s="22">
        <v>200</v>
      </c>
      <c r="R43" s="22">
        <v>200</v>
      </c>
      <c r="S43" s="24">
        <v>200</v>
      </c>
    </row>
    <row r="44" spans="1:19" x14ac:dyDescent="0.3">
      <c r="A44" s="9">
        <f t="shared" si="2"/>
        <v>42</v>
      </c>
      <c r="B44" s="21" t="s">
        <v>157</v>
      </c>
      <c r="C44" s="24" t="s">
        <v>31</v>
      </c>
      <c r="D44" s="20">
        <f t="shared" si="0"/>
        <v>113.89636363636365</v>
      </c>
      <c r="E44" s="20">
        <f t="shared" si="1"/>
        <v>60.41</v>
      </c>
      <c r="F44" s="21">
        <v>61.93</v>
      </c>
      <c r="G44" s="92">
        <v>200</v>
      </c>
      <c r="H44" s="92">
        <v>200</v>
      </c>
      <c r="I44" s="92">
        <v>200</v>
      </c>
      <c r="J44" s="22">
        <v>200</v>
      </c>
      <c r="K44" s="22">
        <v>64.569999999999993</v>
      </c>
      <c r="L44" s="23">
        <v>69.33</v>
      </c>
      <c r="M44" s="22">
        <v>60.41</v>
      </c>
      <c r="N44" s="22">
        <v>68.510000000000005</v>
      </c>
      <c r="O44" s="22">
        <v>200</v>
      </c>
      <c r="P44" s="22">
        <v>61.88</v>
      </c>
      <c r="Q44" s="22">
        <v>200</v>
      </c>
      <c r="R44" s="22">
        <v>200</v>
      </c>
      <c r="S44" s="24">
        <v>66.23</v>
      </c>
    </row>
    <row r="45" spans="1:19" x14ac:dyDescent="0.3">
      <c r="A45" s="9">
        <f t="shared" si="2"/>
        <v>43</v>
      </c>
      <c r="B45" s="21" t="s">
        <v>171</v>
      </c>
      <c r="C45" s="24" t="s">
        <v>37</v>
      </c>
      <c r="D45" s="20">
        <f t="shared" si="0"/>
        <v>114.30000000000001</v>
      </c>
      <c r="E45" s="20">
        <f t="shared" si="1"/>
        <v>61.82</v>
      </c>
      <c r="F45" s="93">
        <v>200</v>
      </c>
      <c r="G45" s="22">
        <v>68.239999999999995</v>
      </c>
      <c r="H45" s="92">
        <v>200</v>
      </c>
      <c r="I45" s="22">
        <v>62.83</v>
      </c>
      <c r="J45" s="22">
        <v>61.82</v>
      </c>
      <c r="K45" s="92">
        <v>200</v>
      </c>
      <c r="L45" s="23">
        <v>62.73</v>
      </c>
      <c r="M45" s="22">
        <v>200</v>
      </c>
      <c r="N45" s="22">
        <v>200</v>
      </c>
      <c r="O45" s="22">
        <v>200</v>
      </c>
      <c r="P45" s="22">
        <v>200</v>
      </c>
      <c r="Q45" s="22">
        <v>71.17</v>
      </c>
      <c r="R45" s="22">
        <v>63.42</v>
      </c>
      <c r="S45" s="24">
        <v>67.09</v>
      </c>
    </row>
    <row r="46" spans="1:19" x14ac:dyDescent="0.3">
      <c r="A46" s="9">
        <f t="shared" si="2"/>
        <v>44</v>
      </c>
      <c r="B46" s="21" t="s">
        <v>172</v>
      </c>
      <c r="C46" s="24" t="s">
        <v>78</v>
      </c>
      <c r="D46" s="20">
        <f t="shared" si="0"/>
        <v>115.34090909090909</v>
      </c>
      <c r="E46" s="20">
        <f t="shared" si="1"/>
        <v>58.06</v>
      </c>
      <c r="F46" s="21">
        <v>61.73</v>
      </c>
      <c r="G46" s="92">
        <v>200</v>
      </c>
      <c r="H46" s="92">
        <v>200</v>
      </c>
      <c r="I46" s="92">
        <v>200</v>
      </c>
      <c r="J46" s="22">
        <v>200</v>
      </c>
      <c r="K46" s="22">
        <v>67.05</v>
      </c>
      <c r="L46" s="23">
        <v>58.06</v>
      </c>
      <c r="M46" s="22">
        <v>200</v>
      </c>
      <c r="N46" s="22">
        <v>200</v>
      </c>
      <c r="O46" s="22">
        <v>70.239999999999995</v>
      </c>
      <c r="P46" s="22">
        <v>67.75</v>
      </c>
      <c r="Q46" s="22">
        <v>74.22</v>
      </c>
      <c r="R46" s="22">
        <v>69.7</v>
      </c>
      <c r="S46" s="24">
        <v>200</v>
      </c>
    </row>
    <row r="47" spans="1:19" x14ac:dyDescent="0.3">
      <c r="A47" s="9">
        <f t="shared" si="2"/>
        <v>45</v>
      </c>
      <c r="B47" s="21" t="s">
        <v>160</v>
      </c>
      <c r="C47" s="24" t="s">
        <v>37</v>
      </c>
      <c r="D47" s="20">
        <f t="shared" si="0"/>
        <v>115.46727272727271</v>
      </c>
      <c r="E47" s="20">
        <f t="shared" si="1"/>
        <v>62.71</v>
      </c>
      <c r="F47" s="93">
        <v>200</v>
      </c>
      <c r="G47" s="22">
        <v>62.71</v>
      </c>
      <c r="H47" s="92">
        <v>200</v>
      </c>
      <c r="I47" s="22">
        <v>64.349999999999994</v>
      </c>
      <c r="J47" s="92">
        <v>200</v>
      </c>
      <c r="K47" s="22">
        <v>200</v>
      </c>
      <c r="L47" s="23">
        <v>200</v>
      </c>
      <c r="M47" s="22">
        <v>200</v>
      </c>
      <c r="N47" s="22">
        <v>66.819999999999993</v>
      </c>
      <c r="O47" s="22">
        <v>74.05</v>
      </c>
      <c r="P47" s="22">
        <v>73.39</v>
      </c>
      <c r="Q47" s="22">
        <v>65.84</v>
      </c>
      <c r="R47" s="22">
        <v>62.98</v>
      </c>
      <c r="S47" s="24">
        <v>200</v>
      </c>
    </row>
    <row r="48" spans="1:19" x14ac:dyDescent="0.3">
      <c r="A48" s="9">
        <f t="shared" si="2"/>
        <v>46</v>
      </c>
      <c r="B48" s="21" t="s">
        <v>71</v>
      </c>
      <c r="C48" s="24" t="s">
        <v>33</v>
      </c>
      <c r="D48" s="20">
        <f t="shared" si="0"/>
        <v>115.76636363636364</v>
      </c>
      <c r="E48" s="20">
        <f t="shared" si="1"/>
        <v>60.96</v>
      </c>
      <c r="F48" s="21">
        <v>64.319999999999993</v>
      </c>
      <c r="G48" s="92">
        <v>200</v>
      </c>
      <c r="H48" s="92">
        <v>200</v>
      </c>
      <c r="I48" s="22">
        <v>60.96</v>
      </c>
      <c r="J48" s="92">
        <v>200</v>
      </c>
      <c r="K48" s="22">
        <v>200</v>
      </c>
      <c r="L48" s="23">
        <v>200</v>
      </c>
      <c r="M48" s="22">
        <v>72.099999999999994</v>
      </c>
      <c r="N48" s="22">
        <v>200</v>
      </c>
      <c r="O48" s="22">
        <v>69.66</v>
      </c>
      <c r="P48" s="22">
        <v>68.48</v>
      </c>
      <c r="Q48" s="22">
        <v>69.510000000000005</v>
      </c>
      <c r="R48" s="22">
        <v>200</v>
      </c>
      <c r="S48" s="24">
        <v>68.400000000000006</v>
      </c>
    </row>
    <row r="49" spans="1:19" x14ac:dyDescent="0.3">
      <c r="A49" s="9">
        <f t="shared" si="2"/>
        <v>47</v>
      </c>
      <c r="B49" s="21" t="s">
        <v>173</v>
      </c>
      <c r="C49" s="24" t="s">
        <v>164</v>
      </c>
      <c r="D49" s="20">
        <f t="shared" si="0"/>
        <v>127.0690909090909</v>
      </c>
      <c r="E49" s="20">
        <f t="shared" si="1"/>
        <v>61.11</v>
      </c>
      <c r="F49" s="93">
        <v>200</v>
      </c>
      <c r="G49" s="92">
        <v>200</v>
      </c>
      <c r="H49" s="92">
        <v>200</v>
      </c>
      <c r="I49" s="22">
        <v>200</v>
      </c>
      <c r="J49" s="22">
        <v>200</v>
      </c>
      <c r="K49" s="22">
        <v>200</v>
      </c>
      <c r="L49" s="23">
        <v>200</v>
      </c>
      <c r="M49" s="22">
        <v>72.88</v>
      </c>
      <c r="N49" s="22">
        <v>65.27</v>
      </c>
      <c r="O49" s="22">
        <v>64.55</v>
      </c>
      <c r="P49" s="22">
        <v>61.11</v>
      </c>
      <c r="Q49" s="22">
        <v>200</v>
      </c>
      <c r="R49" s="22">
        <v>64.930000000000007</v>
      </c>
      <c r="S49" s="24">
        <v>69.02</v>
      </c>
    </row>
    <row r="50" spans="1:19" x14ac:dyDescent="0.3">
      <c r="A50" s="9">
        <f t="shared" si="2"/>
        <v>48</v>
      </c>
      <c r="B50" s="21" t="s">
        <v>174</v>
      </c>
      <c r="C50" s="24" t="s">
        <v>31</v>
      </c>
      <c r="D50" s="20">
        <f t="shared" si="0"/>
        <v>150.88818181818181</v>
      </c>
      <c r="E50" s="20">
        <f t="shared" si="1"/>
        <v>60.63</v>
      </c>
      <c r="F50" s="21">
        <v>66.89</v>
      </c>
      <c r="G50" s="92">
        <v>200</v>
      </c>
      <c r="H50" s="92">
        <v>200</v>
      </c>
      <c r="I50" s="92">
        <v>200</v>
      </c>
      <c r="J50" s="22">
        <v>200</v>
      </c>
      <c r="K50" s="22">
        <v>200</v>
      </c>
      <c r="L50" s="23">
        <v>200</v>
      </c>
      <c r="M50" s="22">
        <v>200</v>
      </c>
      <c r="N50" s="22">
        <v>200</v>
      </c>
      <c r="O50" s="22">
        <v>200</v>
      </c>
      <c r="P50" s="22">
        <v>60.63</v>
      </c>
      <c r="Q50" s="22">
        <v>71.17</v>
      </c>
      <c r="R50" s="22">
        <v>200</v>
      </c>
      <c r="S50" s="24">
        <v>61.08</v>
      </c>
    </row>
    <row r="51" spans="1:19" x14ac:dyDescent="0.3">
      <c r="A51" s="2">
        <v>49</v>
      </c>
      <c r="B51" s="29" t="s">
        <v>175</v>
      </c>
      <c r="C51" s="30" t="s">
        <v>37</v>
      </c>
      <c r="D51" s="20">
        <f t="shared" si="0"/>
        <v>200</v>
      </c>
      <c r="E51" s="20">
        <f t="shared" si="1"/>
        <v>200</v>
      </c>
      <c r="F51" s="97">
        <v>200</v>
      </c>
      <c r="G51" s="98">
        <v>200</v>
      </c>
      <c r="H51" s="98">
        <v>200</v>
      </c>
      <c r="I51" s="31">
        <v>200</v>
      </c>
      <c r="J51" s="31">
        <v>200</v>
      </c>
      <c r="K51" s="31">
        <v>200</v>
      </c>
      <c r="L51" s="32">
        <v>200</v>
      </c>
      <c r="M51" s="31">
        <v>200</v>
      </c>
      <c r="N51" s="31">
        <v>200</v>
      </c>
      <c r="O51" s="31">
        <v>200</v>
      </c>
      <c r="P51" s="31">
        <v>200</v>
      </c>
      <c r="Q51" s="31">
        <v>200</v>
      </c>
      <c r="R51" s="31">
        <v>200</v>
      </c>
      <c r="S51" s="30">
        <v>200</v>
      </c>
    </row>
    <row r="52" spans="1:19" ht="15" thickBot="1" x14ac:dyDescent="0.35">
      <c r="A52" s="16">
        <v>50</v>
      </c>
      <c r="B52" s="14" t="s">
        <v>176</v>
      </c>
      <c r="C52" s="15" t="s">
        <v>165</v>
      </c>
      <c r="D52" s="17">
        <f t="shared" si="0"/>
        <v>200</v>
      </c>
      <c r="E52" s="28">
        <f t="shared" si="1"/>
        <v>200</v>
      </c>
      <c r="F52" s="90">
        <v>200</v>
      </c>
      <c r="G52" s="91">
        <v>200</v>
      </c>
      <c r="H52" s="91">
        <v>200</v>
      </c>
      <c r="I52" s="18">
        <v>200</v>
      </c>
      <c r="J52" s="18">
        <v>200</v>
      </c>
      <c r="K52" s="18">
        <v>200</v>
      </c>
      <c r="L52" s="25">
        <v>200</v>
      </c>
      <c r="M52" s="18">
        <v>200</v>
      </c>
      <c r="N52" s="18">
        <v>200</v>
      </c>
      <c r="O52" s="18">
        <v>200</v>
      </c>
      <c r="P52" s="18">
        <v>200</v>
      </c>
      <c r="Q52" s="18">
        <v>200</v>
      </c>
      <c r="R52" s="18">
        <v>200</v>
      </c>
      <c r="S52" s="15">
        <v>200</v>
      </c>
    </row>
  </sheetData>
  <mergeCells count="1">
    <mergeCell ref="A1:S1"/>
  </mergeCells>
  <conditionalFormatting sqref="E3:E51">
    <cfRule type="top10" dxfId="60" priority="4" bottom="1" rank="1"/>
  </conditionalFormatting>
  <conditionalFormatting sqref="F3:S35">
    <cfRule type="cellIs" dxfId="59" priority="1" operator="equal">
      <formula>LARGE($F3:$X3,2)</formula>
    </cfRule>
    <cfRule type="cellIs" dxfId="58" priority="2" operator="equal">
      <formula>LARGE($F3:$X3,3)</formula>
    </cfRule>
    <cfRule type="cellIs" dxfId="57" priority="3" operator="equal">
      <formula>LARGE($F3:$X3,1)</formula>
    </cfRule>
  </conditionalFormatting>
  <pageMargins left="0.7" right="0.7" top="0.75" bottom="0.75" header="0.3" footer="0.3"/>
  <pageSetup scale="51" orientation="portrait" r:id="rId1"/>
  <ignoredErrors>
    <ignoredError sqref="D3:D5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E7F3-5852-4B0A-B2DA-A5803E8C4AB2}">
  <sheetPr>
    <pageSetUpPr fitToPage="1"/>
  </sheetPr>
  <dimension ref="A1:S52"/>
  <sheetViews>
    <sheetView topLeftCell="A18" zoomScale="145" zoomScaleNormal="145" workbookViewId="0">
      <selection activeCell="B48" sqref="B48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8.6640625" bestFit="1" customWidth="1"/>
    <col min="5" max="5" width="7.6640625" bestFit="1" customWidth="1"/>
    <col min="6" max="14" width="8.6640625" bestFit="1" customWidth="1"/>
    <col min="15" max="19" width="9.6640625" bestFit="1" customWidth="1"/>
  </cols>
  <sheetData>
    <row r="1" spans="1:19" ht="24" thickBot="1" x14ac:dyDescent="0.35">
      <c r="A1" s="151" t="s">
        <v>379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15" thickBot="1" x14ac:dyDescent="0.35">
      <c r="A2" s="5" t="s">
        <v>133</v>
      </c>
      <c r="B2" s="6" t="s">
        <v>67</v>
      </c>
      <c r="C2" s="8" t="s">
        <v>146</v>
      </c>
      <c r="D2" s="19" t="s">
        <v>113</v>
      </c>
      <c r="E2" s="19" t="s">
        <v>397</v>
      </c>
      <c r="F2" s="6" t="s">
        <v>105</v>
      </c>
      <c r="G2" s="7" t="s">
        <v>106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116</v>
      </c>
      <c r="O2" s="7" t="s">
        <v>117</v>
      </c>
      <c r="P2" s="7" t="s">
        <v>118</v>
      </c>
      <c r="Q2" s="7" t="s">
        <v>119</v>
      </c>
      <c r="R2" s="7" t="s">
        <v>120</v>
      </c>
      <c r="S2" s="8" t="s">
        <v>121</v>
      </c>
    </row>
    <row r="3" spans="1:19" x14ac:dyDescent="0.3">
      <c r="A3" s="55">
        <v>1</v>
      </c>
      <c r="B3" s="12" t="s">
        <v>39</v>
      </c>
      <c r="C3" s="13" t="s">
        <v>7</v>
      </c>
      <c r="D3" s="20">
        <v>58.22</v>
      </c>
      <c r="E3" s="20">
        <f>MIN(F3:S3)</f>
        <v>56.28</v>
      </c>
      <c r="F3" s="12">
        <v>56.28</v>
      </c>
      <c r="G3" s="10">
        <v>57.47</v>
      </c>
      <c r="H3" s="10">
        <v>63.71</v>
      </c>
      <c r="I3" s="10">
        <v>59.45</v>
      </c>
      <c r="J3" s="10">
        <v>58.21</v>
      </c>
      <c r="K3" s="10">
        <v>58.86</v>
      </c>
      <c r="L3" s="10">
        <v>56.74</v>
      </c>
      <c r="M3" s="10">
        <v>62.99</v>
      </c>
      <c r="N3" s="10">
        <v>59.58</v>
      </c>
      <c r="O3" s="10">
        <v>56.98</v>
      </c>
      <c r="P3" s="10">
        <v>57.88</v>
      </c>
      <c r="Q3" s="10">
        <v>61.38</v>
      </c>
      <c r="R3" s="10">
        <v>57.63</v>
      </c>
      <c r="S3" s="13">
        <v>200</v>
      </c>
    </row>
    <row r="4" spans="1:19" x14ac:dyDescent="0.3">
      <c r="A4" s="54">
        <v>2</v>
      </c>
      <c r="B4" s="21" t="s">
        <v>42</v>
      </c>
      <c r="C4" s="24" t="s">
        <v>6</v>
      </c>
      <c r="D4" s="20">
        <v>59.37</v>
      </c>
      <c r="E4" s="20">
        <f t="shared" ref="E4:E52" si="0">MIN(F4:S4)</f>
        <v>58.04</v>
      </c>
      <c r="F4" s="41">
        <v>60.67</v>
      </c>
      <c r="G4" s="34">
        <v>60.23</v>
      </c>
      <c r="H4" s="34">
        <v>60.21</v>
      </c>
      <c r="I4" s="34">
        <v>61.08</v>
      </c>
      <c r="J4" s="34">
        <v>60.57</v>
      </c>
      <c r="K4" s="34">
        <v>58.55</v>
      </c>
      <c r="L4" s="34">
        <v>60.82</v>
      </c>
      <c r="M4" s="34">
        <v>62.54</v>
      </c>
      <c r="N4" s="34">
        <v>59.46</v>
      </c>
      <c r="O4" s="34">
        <v>58.16</v>
      </c>
      <c r="P4" s="34">
        <v>59.68</v>
      </c>
      <c r="Q4" s="34">
        <v>58.04</v>
      </c>
      <c r="R4" s="34">
        <v>58.87</v>
      </c>
      <c r="S4" s="42">
        <v>58.67</v>
      </c>
    </row>
    <row r="5" spans="1:19" x14ac:dyDescent="0.3">
      <c r="A5" s="59">
        <f>A4+1</f>
        <v>3</v>
      </c>
      <c r="B5" s="21" t="s">
        <v>66</v>
      </c>
      <c r="C5" s="24" t="s">
        <v>36</v>
      </c>
      <c r="D5" s="20">
        <v>59.82</v>
      </c>
      <c r="E5" s="20">
        <f t="shared" si="0"/>
        <v>58.31</v>
      </c>
      <c r="F5" s="41">
        <v>63</v>
      </c>
      <c r="G5" s="34">
        <v>67.23</v>
      </c>
      <c r="H5" s="34">
        <v>58.31</v>
      </c>
      <c r="I5" s="34">
        <v>60.37</v>
      </c>
      <c r="J5" s="34">
        <v>64.86</v>
      </c>
      <c r="K5" s="34">
        <v>59.93</v>
      </c>
      <c r="L5" s="34">
        <v>58.54</v>
      </c>
      <c r="M5" s="34">
        <v>60.18</v>
      </c>
      <c r="N5" s="34">
        <v>60.16</v>
      </c>
      <c r="O5" s="34">
        <v>61.62</v>
      </c>
      <c r="P5" s="34">
        <v>60.02</v>
      </c>
      <c r="Q5" s="34">
        <v>59.01</v>
      </c>
      <c r="R5" s="34">
        <v>60.11</v>
      </c>
      <c r="S5" s="42">
        <v>59.75</v>
      </c>
    </row>
    <row r="6" spans="1:19" x14ac:dyDescent="0.3">
      <c r="A6" s="40">
        <f t="shared" ref="A6:A50" si="1">A5+1</f>
        <v>4</v>
      </c>
      <c r="B6" s="21" t="s">
        <v>63</v>
      </c>
      <c r="C6" s="24" t="s">
        <v>7</v>
      </c>
      <c r="D6" s="20">
        <v>60.15</v>
      </c>
      <c r="E6" s="20">
        <f t="shared" si="0"/>
        <v>57.65</v>
      </c>
      <c r="F6" s="41">
        <v>65.91</v>
      </c>
      <c r="G6" s="34">
        <v>200</v>
      </c>
      <c r="H6" s="34">
        <v>60.44</v>
      </c>
      <c r="I6" s="34">
        <v>57.65</v>
      </c>
      <c r="J6" s="34">
        <v>61.46</v>
      </c>
      <c r="K6" s="34">
        <v>61.55</v>
      </c>
      <c r="L6" s="34">
        <v>60.25</v>
      </c>
      <c r="M6" s="34">
        <v>60.01</v>
      </c>
      <c r="N6" s="34">
        <v>60.45</v>
      </c>
      <c r="O6" s="34">
        <v>59.98</v>
      </c>
      <c r="P6" s="34">
        <v>62.51</v>
      </c>
      <c r="Q6" s="34">
        <v>60.93</v>
      </c>
      <c r="R6" s="34">
        <v>60.12</v>
      </c>
      <c r="S6" s="42">
        <v>58.85</v>
      </c>
    </row>
    <row r="7" spans="1:19" x14ac:dyDescent="0.3">
      <c r="A7" s="9">
        <f t="shared" si="1"/>
        <v>5</v>
      </c>
      <c r="B7" s="21" t="s">
        <v>51</v>
      </c>
      <c r="C7" s="24" t="s">
        <v>7</v>
      </c>
      <c r="D7" s="20">
        <v>60.39</v>
      </c>
      <c r="E7" s="20">
        <f t="shared" si="0"/>
        <v>59.34</v>
      </c>
      <c r="F7" s="41">
        <v>62.03</v>
      </c>
      <c r="G7" s="34">
        <v>60.09</v>
      </c>
      <c r="H7" s="34">
        <v>59.86</v>
      </c>
      <c r="I7" s="34">
        <v>62.32</v>
      </c>
      <c r="J7" s="34">
        <v>65.819999999999993</v>
      </c>
      <c r="K7" s="34">
        <v>60.6</v>
      </c>
      <c r="L7" s="34">
        <v>60.16</v>
      </c>
      <c r="M7" s="34">
        <v>60.11</v>
      </c>
      <c r="N7" s="34">
        <v>60.82</v>
      </c>
      <c r="O7" s="34">
        <v>61.07</v>
      </c>
      <c r="P7" s="34">
        <v>200</v>
      </c>
      <c r="Q7" s="34">
        <v>60.74</v>
      </c>
      <c r="R7" s="34">
        <v>59.52</v>
      </c>
      <c r="S7" s="42">
        <v>59.34</v>
      </c>
    </row>
    <row r="8" spans="1:19" x14ac:dyDescent="0.3">
      <c r="A8" s="9">
        <f t="shared" si="1"/>
        <v>6</v>
      </c>
      <c r="B8" s="21" t="s">
        <v>266</v>
      </c>
      <c r="C8" s="24" t="s">
        <v>10</v>
      </c>
      <c r="D8" s="20">
        <v>60.82</v>
      </c>
      <c r="E8" s="20">
        <f t="shared" si="0"/>
        <v>57.98</v>
      </c>
      <c r="F8" s="41">
        <v>68.81</v>
      </c>
      <c r="G8" s="34">
        <v>61.14</v>
      </c>
      <c r="H8" s="34">
        <v>64.7</v>
      </c>
      <c r="I8" s="34">
        <v>60.01</v>
      </c>
      <c r="J8" s="34">
        <v>61.65</v>
      </c>
      <c r="K8" s="34">
        <v>61.61</v>
      </c>
      <c r="L8" s="34">
        <v>61.95</v>
      </c>
      <c r="M8" s="34">
        <v>58.07</v>
      </c>
      <c r="N8" s="34">
        <v>65.62</v>
      </c>
      <c r="O8" s="34">
        <v>58.32</v>
      </c>
      <c r="P8" s="34">
        <v>59.14</v>
      </c>
      <c r="Q8" s="34">
        <v>200</v>
      </c>
      <c r="R8" s="34">
        <v>57.98</v>
      </c>
      <c r="S8" s="42">
        <v>64.459999999999994</v>
      </c>
    </row>
    <row r="9" spans="1:19" x14ac:dyDescent="0.3">
      <c r="A9" s="9">
        <f t="shared" si="1"/>
        <v>7</v>
      </c>
      <c r="B9" s="21" t="s">
        <v>52</v>
      </c>
      <c r="C9" s="24" t="s">
        <v>6</v>
      </c>
      <c r="D9" s="20">
        <v>61</v>
      </c>
      <c r="E9" s="20">
        <f t="shared" si="0"/>
        <v>58.63</v>
      </c>
      <c r="F9" s="41">
        <v>60.92</v>
      </c>
      <c r="G9" s="34">
        <v>59.95</v>
      </c>
      <c r="H9" s="34">
        <v>62.38</v>
      </c>
      <c r="I9" s="34">
        <v>61.61</v>
      </c>
      <c r="J9" s="34">
        <v>67.680000000000007</v>
      </c>
      <c r="K9" s="34">
        <v>60.95</v>
      </c>
      <c r="L9" s="34">
        <v>61.08</v>
      </c>
      <c r="M9" s="34">
        <v>68.39</v>
      </c>
      <c r="N9" s="34">
        <v>61.31</v>
      </c>
      <c r="O9" s="34">
        <v>62.86</v>
      </c>
      <c r="P9" s="34">
        <v>60.89</v>
      </c>
      <c r="Q9" s="34">
        <v>58.63</v>
      </c>
      <c r="R9" s="34">
        <v>64.11</v>
      </c>
      <c r="S9" s="42">
        <v>60.38</v>
      </c>
    </row>
    <row r="10" spans="1:19" x14ac:dyDescent="0.3">
      <c r="A10" s="9">
        <f t="shared" si="1"/>
        <v>8</v>
      </c>
      <c r="B10" s="21" t="s">
        <v>43</v>
      </c>
      <c r="C10" s="24" t="s">
        <v>11</v>
      </c>
      <c r="D10" s="20">
        <v>61.13</v>
      </c>
      <c r="E10" s="20">
        <f t="shared" si="0"/>
        <v>57.36</v>
      </c>
      <c r="F10" s="41">
        <v>65.48</v>
      </c>
      <c r="G10" s="34">
        <v>57.49</v>
      </c>
      <c r="H10" s="34">
        <v>57.36</v>
      </c>
      <c r="I10" s="34">
        <v>59.51</v>
      </c>
      <c r="J10" s="34">
        <v>60.47</v>
      </c>
      <c r="K10" s="34">
        <v>66.239999999999995</v>
      </c>
      <c r="L10" s="34">
        <v>61</v>
      </c>
      <c r="M10" s="34">
        <v>67.38</v>
      </c>
      <c r="N10" s="34">
        <v>200</v>
      </c>
      <c r="O10" s="34">
        <v>64.099999999999994</v>
      </c>
      <c r="P10" s="34">
        <v>58.69</v>
      </c>
      <c r="Q10" s="34">
        <v>64.930000000000007</v>
      </c>
      <c r="R10" s="34">
        <v>63.72</v>
      </c>
      <c r="S10" s="42">
        <v>59.65</v>
      </c>
    </row>
    <row r="11" spans="1:19" x14ac:dyDescent="0.3">
      <c r="A11" s="9">
        <f t="shared" si="1"/>
        <v>9</v>
      </c>
      <c r="B11" s="21" t="s">
        <v>174</v>
      </c>
      <c r="C11" s="24" t="s">
        <v>31</v>
      </c>
      <c r="D11" s="20">
        <v>61.15</v>
      </c>
      <c r="E11" s="20">
        <f t="shared" si="0"/>
        <v>59.53</v>
      </c>
      <c r="F11" s="41">
        <v>61.03</v>
      </c>
      <c r="G11" s="34">
        <v>60.1</v>
      </c>
      <c r="H11" s="34">
        <v>65.62</v>
      </c>
      <c r="I11" s="34">
        <v>61.06</v>
      </c>
      <c r="J11" s="34">
        <v>59.53</v>
      </c>
      <c r="K11" s="34">
        <v>63.91</v>
      </c>
      <c r="L11" s="34">
        <v>62.11</v>
      </c>
      <c r="M11" s="34">
        <v>200</v>
      </c>
      <c r="N11" s="34">
        <v>62.97</v>
      </c>
      <c r="O11" s="34">
        <v>62.29</v>
      </c>
      <c r="P11" s="34">
        <v>60.27</v>
      </c>
      <c r="Q11" s="34">
        <v>62.26</v>
      </c>
      <c r="R11" s="34">
        <v>60.96</v>
      </c>
      <c r="S11" s="42">
        <v>60.05</v>
      </c>
    </row>
    <row r="12" spans="1:19" x14ac:dyDescent="0.3">
      <c r="A12" s="9">
        <f t="shared" si="1"/>
        <v>10</v>
      </c>
      <c r="B12" s="21" t="s">
        <v>199</v>
      </c>
      <c r="C12" s="24" t="s">
        <v>13</v>
      </c>
      <c r="D12" s="20">
        <v>61.47</v>
      </c>
      <c r="E12" s="20">
        <f t="shared" si="0"/>
        <v>59.12</v>
      </c>
      <c r="F12" s="41">
        <v>59.12</v>
      </c>
      <c r="G12" s="34">
        <v>62.21</v>
      </c>
      <c r="H12" s="34">
        <v>62.8</v>
      </c>
      <c r="I12" s="34">
        <v>61.39</v>
      </c>
      <c r="J12" s="34">
        <v>200</v>
      </c>
      <c r="K12" s="34">
        <v>62.18</v>
      </c>
      <c r="L12" s="34">
        <v>61.81</v>
      </c>
      <c r="M12" s="34">
        <v>63.34</v>
      </c>
      <c r="N12" s="34">
        <v>62.21</v>
      </c>
      <c r="O12" s="34">
        <v>61.49</v>
      </c>
      <c r="P12" s="34">
        <v>61.59</v>
      </c>
      <c r="Q12" s="34">
        <v>60.65</v>
      </c>
      <c r="R12" s="34">
        <v>60.67</v>
      </c>
      <c r="S12" s="42">
        <v>200</v>
      </c>
    </row>
    <row r="13" spans="1:19" x14ac:dyDescent="0.3">
      <c r="A13" s="9">
        <f t="shared" si="1"/>
        <v>11</v>
      </c>
      <c r="B13" s="21" t="s">
        <v>44</v>
      </c>
      <c r="C13" s="24" t="s">
        <v>13</v>
      </c>
      <c r="D13" s="20">
        <v>61.47</v>
      </c>
      <c r="E13" s="20">
        <f t="shared" si="0"/>
        <v>59.61</v>
      </c>
      <c r="F13" s="41">
        <v>59.74</v>
      </c>
      <c r="G13" s="34">
        <v>61.4</v>
      </c>
      <c r="H13" s="34">
        <v>59.61</v>
      </c>
      <c r="I13" s="34">
        <v>63.1</v>
      </c>
      <c r="J13" s="34">
        <v>60.51</v>
      </c>
      <c r="K13" s="34">
        <v>61.81</v>
      </c>
      <c r="L13" s="34">
        <v>62.27</v>
      </c>
      <c r="M13" s="34">
        <v>68.040000000000006</v>
      </c>
      <c r="N13" s="34">
        <v>60.99</v>
      </c>
      <c r="O13" s="34">
        <v>61.7</v>
      </c>
      <c r="P13" s="34">
        <v>200</v>
      </c>
      <c r="Q13" s="34">
        <v>63.73</v>
      </c>
      <c r="R13" s="34">
        <v>65.3</v>
      </c>
      <c r="S13" s="42">
        <v>61.33</v>
      </c>
    </row>
    <row r="14" spans="1:19" x14ac:dyDescent="0.3">
      <c r="A14" s="9">
        <f t="shared" si="1"/>
        <v>12</v>
      </c>
      <c r="B14" s="21" t="s">
        <v>53</v>
      </c>
      <c r="C14" s="24" t="s">
        <v>12</v>
      </c>
      <c r="D14" s="20">
        <v>61.86</v>
      </c>
      <c r="E14" s="20">
        <f t="shared" si="0"/>
        <v>58.43</v>
      </c>
      <c r="F14" s="41">
        <v>68.83</v>
      </c>
      <c r="G14" s="34">
        <v>65.28</v>
      </c>
      <c r="H14" s="34">
        <v>61.41</v>
      </c>
      <c r="I14" s="34">
        <v>66.569999999999993</v>
      </c>
      <c r="J14" s="34">
        <v>62.92</v>
      </c>
      <c r="K14" s="34">
        <v>61.2</v>
      </c>
      <c r="L14" s="34">
        <v>64.8</v>
      </c>
      <c r="M14" s="34">
        <v>61.67</v>
      </c>
      <c r="N14" s="34">
        <v>61.36</v>
      </c>
      <c r="O14" s="34">
        <v>62.62</v>
      </c>
      <c r="P14" s="34">
        <v>61.19</v>
      </c>
      <c r="Q14" s="34">
        <v>59.63</v>
      </c>
      <c r="R14" s="34">
        <v>58.43</v>
      </c>
      <c r="S14" s="42">
        <v>66.63</v>
      </c>
    </row>
    <row r="15" spans="1:19" x14ac:dyDescent="0.3">
      <c r="A15" s="9">
        <f t="shared" si="1"/>
        <v>13</v>
      </c>
      <c r="B15" s="21" t="s">
        <v>128</v>
      </c>
      <c r="C15" s="24" t="s">
        <v>36</v>
      </c>
      <c r="D15" s="20">
        <v>61.99</v>
      </c>
      <c r="E15" s="20">
        <f t="shared" si="0"/>
        <v>59.02</v>
      </c>
      <c r="F15" s="41">
        <v>200</v>
      </c>
      <c r="G15" s="34">
        <v>67.69</v>
      </c>
      <c r="H15" s="34">
        <v>61.71</v>
      </c>
      <c r="I15" s="34">
        <v>71.709999999999994</v>
      </c>
      <c r="J15" s="34">
        <v>62.19</v>
      </c>
      <c r="K15" s="34">
        <v>61.6</v>
      </c>
      <c r="L15" s="34">
        <v>59.4</v>
      </c>
      <c r="M15" s="34">
        <v>62.58</v>
      </c>
      <c r="N15" s="34">
        <v>61.77</v>
      </c>
      <c r="O15" s="34">
        <v>62.08</v>
      </c>
      <c r="P15" s="34">
        <v>62.18</v>
      </c>
      <c r="Q15" s="34">
        <v>61.67</v>
      </c>
      <c r="R15" s="34">
        <v>59.02</v>
      </c>
      <c r="S15" s="42">
        <v>200</v>
      </c>
    </row>
    <row r="16" spans="1:19" x14ac:dyDescent="0.3">
      <c r="A16" s="9">
        <f t="shared" si="1"/>
        <v>14</v>
      </c>
      <c r="B16" s="21" t="s">
        <v>140</v>
      </c>
      <c r="C16" s="24" t="s">
        <v>9</v>
      </c>
      <c r="D16" s="20">
        <v>62.03</v>
      </c>
      <c r="E16" s="20">
        <f t="shared" si="0"/>
        <v>58.36</v>
      </c>
      <c r="F16" s="41">
        <v>66.59</v>
      </c>
      <c r="G16" s="34">
        <v>64.89</v>
      </c>
      <c r="H16" s="34">
        <v>62.63</v>
      </c>
      <c r="I16" s="34">
        <v>65.47</v>
      </c>
      <c r="J16" s="34">
        <v>60.58</v>
      </c>
      <c r="K16" s="34">
        <v>61.84</v>
      </c>
      <c r="L16" s="34">
        <v>59.63</v>
      </c>
      <c r="M16" s="34">
        <v>64.599999999999994</v>
      </c>
      <c r="N16" s="34">
        <v>62.49</v>
      </c>
      <c r="O16" s="34">
        <v>61.19</v>
      </c>
      <c r="P16" s="34">
        <v>67.959999999999994</v>
      </c>
      <c r="Q16" s="34">
        <v>60.65</v>
      </c>
      <c r="R16" s="34">
        <v>58.36</v>
      </c>
      <c r="S16" s="42">
        <v>200</v>
      </c>
    </row>
    <row r="17" spans="1:19" x14ac:dyDescent="0.3">
      <c r="A17" s="9">
        <f t="shared" si="1"/>
        <v>15</v>
      </c>
      <c r="B17" s="21" t="s">
        <v>148</v>
      </c>
      <c r="C17" s="24" t="s">
        <v>30</v>
      </c>
      <c r="D17" s="20">
        <v>62.08</v>
      </c>
      <c r="E17" s="20">
        <f t="shared" si="0"/>
        <v>57.46</v>
      </c>
      <c r="F17" s="41">
        <v>62.48</v>
      </c>
      <c r="G17" s="34">
        <v>64.069999999999993</v>
      </c>
      <c r="H17" s="34">
        <v>60.5</v>
      </c>
      <c r="I17" s="34">
        <v>63.32</v>
      </c>
      <c r="J17" s="34">
        <v>61.97</v>
      </c>
      <c r="K17" s="34">
        <v>68.5</v>
      </c>
      <c r="L17" s="34">
        <v>66.77</v>
      </c>
      <c r="M17" s="34">
        <v>61.95</v>
      </c>
      <c r="N17" s="34">
        <v>60</v>
      </c>
      <c r="O17" s="34">
        <v>67.22</v>
      </c>
      <c r="P17" s="34">
        <v>61.33</v>
      </c>
      <c r="Q17" s="34">
        <v>57.46</v>
      </c>
      <c r="R17" s="34">
        <v>200</v>
      </c>
      <c r="S17" s="42">
        <v>62.98</v>
      </c>
    </row>
    <row r="18" spans="1:19" x14ac:dyDescent="0.3">
      <c r="A18" s="9">
        <f t="shared" si="1"/>
        <v>16</v>
      </c>
      <c r="B18" s="21" t="s">
        <v>150</v>
      </c>
      <c r="C18" s="24" t="s">
        <v>10</v>
      </c>
      <c r="D18" s="20">
        <v>62.23</v>
      </c>
      <c r="E18" s="20">
        <f t="shared" si="0"/>
        <v>59.84</v>
      </c>
      <c r="F18" s="41">
        <v>62.05</v>
      </c>
      <c r="G18" s="34">
        <v>61.61</v>
      </c>
      <c r="H18" s="34">
        <v>67.31</v>
      </c>
      <c r="I18" s="34">
        <v>67.930000000000007</v>
      </c>
      <c r="J18" s="34">
        <v>61.05</v>
      </c>
      <c r="K18" s="34">
        <v>60.9</v>
      </c>
      <c r="L18" s="34">
        <v>60.98</v>
      </c>
      <c r="M18" s="34">
        <v>65.16</v>
      </c>
      <c r="N18" s="34">
        <v>60.85</v>
      </c>
      <c r="O18" s="34">
        <v>67.69</v>
      </c>
      <c r="P18" s="34">
        <v>59.84</v>
      </c>
      <c r="Q18" s="34">
        <v>200</v>
      </c>
      <c r="R18" s="34">
        <v>60.51</v>
      </c>
      <c r="S18" s="42">
        <v>64.28</v>
      </c>
    </row>
    <row r="19" spans="1:19" x14ac:dyDescent="0.3">
      <c r="A19" s="9">
        <f t="shared" si="1"/>
        <v>17</v>
      </c>
      <c r="B19" s="21" t="s">
        <v>61</v>
      </c>
      <c r="C19" s="24" t="s">
        <v>31</v>
      </c>
      <c r="D19" s="20">
        <v>62.34</v>
      </c>
      <c r="E19" s="20">
        <f t="shared" si="0"/>
        <v>59.04</v>
      </c>
      <c r="F19" s="41">
        <v>62.48</v>
      </c>
      <c r="G19" s="34">
        <v>66.06</v>
      </c>
      <c r="H19" s="34">
        <v>66.62</v>
      </c>
      <c r="I19" s="34">
        <v>63.85</v>
      </c>
      <c r="J19" s="34">
        <v>61.68</v>
      </c>
      <c r="K19" s="34">
        <v>59.93</v>
      </c>
      <c r="L19" s="34">
        <v>200</v>
      </c>
      <c r="M19" s="34">
        <v>65.47</v>
      </c>
      <c r="N19" s="34">
        <v>66.680000000000007</v>
      </c>
      <c r="O19" s="34">
        <v>68.17</v>
      </c>
      <c r="P19" s="34">
        <v>60.01</v>
      </c>
      <c r="Q19" s="34">
        <v>60.65</v>
      </c>
      <c r="R19" s="34">
        <v>59.04</v>
      </c>
      <c r="S19" s="42">
        <v>59.94</v>
      </c>
    </row>
    <row r="20" spans="1:19" x14ac:dyDescent="0.3">
      <c r="A20" s="9">
        <f t="shared" si="1"/>
        <v>18</v>
      </c>
      <c r="B20" s="21" t="s">
        <v>206</v>
      </c>
      <c r="C20" s="24" t="s">
        <v>10</v>
      </c>
      <c r="D20" s="20">
        <v>62.52</v>
      </c>
      <c r="E20" s="20">
        <f t="shared" si="0"/>
        <v>60.19</v>
      </c>
      <c r="F20" s="41">
        <v>64.81</v>
      </c>
      <c r="G20" s="34">
        <v>61.43</v>
      </c>
      <c r="H20" s="34">
        <v>200</v>
      </c>
      <c r="I20" s="34">
        <v>61.69</v>
      </c>
      <c r="J20" s="34">
        <v>63.26</v>
      </c>
      <c r="K20" s="34">
        <v>60.65</v>
      </c>
      <c r="L20" s="34">
        <v>60.85</v>
      </c>
      <c r="M20" s="34">
        <v>70.84</v>
      </c>
      <c r="N20" s="34">
        <v>66.959999999999994</v>
      </c>
      <c r="O20" s="34">
        <v>62.31</v>
      </c>
      <c r="P20" s="34">
        <v>63.5</v>
      </c>
      <c r="Q20" s="34">
        <v>60.19</v>
      </c>
      <c r="R20" s="34">
        <v>67.510000000000005</v>
      </c>
      <c r="S20" s="42">
        <v>62.11</v>
      </c>
    </row>
    <row r="21" spans="1:19" x14ac:dyDescent="0.3">
      <c r="A21" s="9">
        <f t="shared" si="1"/>
        <v>19</v>
      </c>
      <c r="B21" s="21" t="s">
        <v>89</v>
      </c>
      <c r="C21" s="24" t="s">
        <v>90</v>
      </c>
      <c r="D21" s="20">
        <v>62.55</v>
      </c>
      <c r="E21" s="20">
        <f t="shared" si="0"/>
        <v>57.84</v>
      </c>
      <c r="F21" s="41">
        <v>61.43</v>
      </c>
      <c r="G21" s="34">
        <v>200</v>
      </c>
      <c r="H21" s="34">
        <v>60.19</v>
      </c>
      <c r="I21" s="34">
        <v>200</v>
      </c>
      <c r="J21" s="34">
        <v>67.63</v>
      </c>
      <c r="K21" s="34">
        <v>73.84</v>
      </c>
      <c r="L21" s="34">
        <v>58.96</v>
      </c>
      <c r="M21" s="34">
        <v>200</v>
      </c>
      <c r="N21" s="34">
        <v>58.79</v>
      </c>
      <c r="O21" s="34">
        <v>65.86</v>
      </c>
      <c r="P21" s="34">
        <v>66.13</v>
      </c>
      <c r="Q21" s="34">
        <v>59.39</v>
      </c>
      <c r="R21" s="34">
        <v>57.84</v>
      </c>
      <c r="S21" s="42">
        <v>58.04</v>
      </c>
    </row>
    <row r="22" spans="1:19" x14ac:dyDescent="0.3">
      <c r="A22" s="9">
        <f t="shared" si="1"/>
        <v>20</v>
      </c>
      <c r="B22" s="21" t="s">
        <v>166</v>
      </c>
      <c r="C22" s="24" t="s">
        <v>36</v>
      </c>
      <c r="D22" s="20">
        <v>62.59</v>
      </c>
      <c r="E22" s="20">
        <f t="shared" si="0"/>
        <v>59.34</v>
      </c>
      <c r="F22" s="41">
        <v>69.459999999999994</v>
      </c>
      <c r="G22" s="34">
        <v>68.88</v>
      </c>
      <c r="H22" s="34">
        <v>64.540000000000006</v>
      </c>
      <c r="I22" s="34">
        <v>65.33</v>
      </c>
      <c r="J22" s="34">
        <v>63.25</v>
      </c>
      <c r="K22" s="34">
        <v>62.19</v>
      </c>
      <c r="L22" s="34">
        <v>70</v>
      </c>
      <c r="M22" s="34">
        <v>60.27</v>
      </c>
      <c r="N22" s="34">
        <v>63.78</v>
      </c>
      <c r="O22" s="34">
        <v>63.26</v>
      </c>
      <c r="P22" s="34">
        <v>62.09</v>
      </c>
      <c r="Q22" s="34">
        <v>61.17</v>
      </c>
      <c r="R22" s="34">
        <v>59.34</v>
      </c>
      <c r="S22" s="42">
        <v>63.26</v>
      </c>
    </row>
    <row r="23" spans="1:19" x14ac:dyDescent="0.3">
      <c r="A23" s="9">
        <f t="shared" si="1"/>
        <v>21</v>
      </c>
      <c r="B23" s="21" t="s">
        <v>136</v>
      </c>
      <c r="C23" s="24" t="s">
        <v>30</v>
      </c>
      <c r="D23" s="20">
        <v>62.77</v>
      </c>
      <c r="E23" s="20">
        <f t="shared" si="0"/>
        <v>58.84</v>
      </c>
      <c r="F23" s="41">
        <v>200</v>
      </c>
      <c r="G23" s="34">
        <v>68.010000000000005</v>
      </c>
      <c r="H23" s="34">
        <v>65.959999999999994</v>
      </c>
      <c r="I23" s="34">
        <v>61.09</v>
      </c>
      <c r="J23" s="34">
        <v>200</v>
      </c>
      <c r="K23" s="34">
        <v>65.489999999999995</v>
      </c>
      <c r="L23" s="34">
        <v>58.84</v>
      </c>
      <c r="M23" s="34">
        <v>67.459999999999994</v>
      </c>
      <c r="N23" s="34">
        <v>59.1</v>
      </c>
      <c r="O23" s="34">
        <v>60.18</v>
      </c>
      <c r="P23" s="34">
        <v>59.08</v>
      </c>
      <c r="Q23" s="34">
        <v>62.41</v>
      </c>
      <c r="R23" s="34">
        <v>200</v>
      </c>
      <c r="S23" s="42">
        <v>62.84</v>
      </c>
    </row>
    <row r="24" spans="1:19" x14ac:dyDescent="0.3">
      <c r="A24" s="9">
        <f t="shared" si="1"/>
        <v>22</v>
      </c>
      <c r="B24" s="21" t="s">
        <v>83</v>
      </c>
      <c r="C24" s="24" t="s">
        <v>13</v>
      </c>
      <c r="D24" s="20">
        <v>62.78</v>
      </c>
      <c r="E24" s="20">
        <f t="shared" si="0"/>
        <v>60.26</v>
      </c>
      <c r="F24" s="41">
        <v>200</v>
      </c>
      <c r="G24" s="34">
        <v>66.069999999999993</v>
      </c>
      <c r="H24" s="34">
        <v>65.14</v>
      </c>
      <c r="I24" s="34">
        <v>61.6</v>
      </c>
      <c r="J24" s="34">
        <v>61.09</v>
      </c>
      <c r="K24" s="34">
        <v>60.26</v>
      </c>
      <c r="L24" s="34">
        <v>66.22</v>
      </c>
      <c r="M24" s="34">
        <v>62.74</v>
      </c>
      <c r="N24" s="34">
        <v>62.69</v>
      </c>
      <c r="O24" s="34">
        <v>61.44</v>
      </c>
      <c r="P24" s="34">
        <v>62.28</v>
      </c>
      <c r="Q24" s="34">
        <v>200</v>
      </c>
      <c r="R24" s="34">
        <v>63.64</v>
      </c>
      <c r="S24" s="42">
        <v>63.65</v>
      </c>
    </row>
    <row r="25" spans="1:19" x14ac:dyDescent="0.3">
      <c r="A25" s="9">
        <f t="shared" si="1"/>
        <v>23</v>
      </c>
      <c r="B25" s="21" t="s">
        <v>275</v>
      </c>
      <c r="C25" s="24" t="s">
        <v>34</v>
      </c>
      <c r="D25" s="20">
        <v>63.06</v>
      </c>
      <c r="E25" s="20">
        <f t="shared" si="0"/>
        <v>61.03</v>
      </c>
      <c r="F25" s="41">
        <v>62.13</v>
      </c>
      <c r="G25" s="34">
        <v>61.12</v>
      </c>
      <c r="H25" s="34">
        <v>61.76</v>
      </c>
      <c r="I25" s="34">
        <v>62.57</v>
      </c>
      <c r="J25" s="34">
        <v>61.03</v>
      </c>
      <c r="K25" s="34">
        <v>200</v>
      </c>
      <c r="L25" s="34">
        <v>63.95</v>
      </c>
      <c r="M25" s="34">
        <v>68.34</v>
      </c>
      <c r="N25" s="34">
        <v>62.41</v>
      </c>
      <c r="O25" s="34">
        <v>200</v>
      </c>
      <c r="P25" s="34">
        <v>62.2</v>
      </c>
      <c r="Q25" s="34">
        <v>65.150000000000006</v>
      </c>
      <c r="R25" s="34">
        <v>65.239999999999995</v>
      </c>
      <c r="S25" s="42">
        <v>66.13</v>
      </c>
    </row>
    <row r="26" spans="1:19" x14ac:dyDescent="0.3">
      <c r="A26" s="9">
        <f t="shared" si="1"/>
        <v>24</v>
      </c>
      <c r="B26" s="21" t="s">
        <v>276</v>
      </c>
      <c r="C26" s="24" t="s">
        <v>6</v>
      </c>
      <c r="D26" s="20" t="s">
        <v>274</v>
      </c>
      <c r="E26" s="20">
        <f t="shared" si="0"/>
        <v>60.21</v>
      </c>
      <c r="F26" s="41">
        <v>71.97</v>
      </c>
      <c r="G26" s="34">
        <v>68.59</v>
      </c>
      <c r="H26" s="34">
        <v>62.26</v>
      </c>
      <c r="I26" s="34">
        <v>76.42</v>
      </c>
      <c r="J26" s="34">
        <v>64.23</v>
      </c>
      <c r="K26" s="34">
        <v>64.94</v>
      </c>
      <c r="L26" s="34">
        <v>63.44</v>
      </c>
      <c r="M26" s="34">
        <v>63.01</v>
      </c>
      <c r="N26" s="34">
        <v>60.24</v>
      </c>
      <c r="O26" s="34">
        <v>63.86</v>
      </c>
      <c r="P26" s="34">
        <v>200</v>
      </c>
      <c r="Q26" s="34">
        <v>61.35</v>
      </c>
      <c r="R26" s="34">
        <v>60.21</v>
      </c>
      <c r="S26" s="42">
        <v>66.77</v>
      </c>
    </row>
    <row r="27" spans="1:19" x14ac:dyDescent="0.3">
      <c r="A27" s="9">
        <f t="shared" si="1"/>
        <v>25</v>
      </c>
      <c r="B27" s="21" t="s">
        <v>50</v>
      </c>
      <c r="C27" s="24" t="s">
        <v>32</v>
      </c>
      <c r="D27" s="20">
        <v>63.74</v>
      </c>
      <c r="E27" s="20">
        <f t="shared" si="0"/>
        <v>62.06</v>
      </c>
      <c r="F27" s="41">
        <v>66.44</v>
      </c>
      <c r="G27" s="34">
        <v>65.930000000000007</v>
      </c>
      <c r="H27" s="34">
        <v>64.099999999999994</v>
      </c>
      <c r="I27" s="34">
        <v>64.290000000000006</v>
      </c>
      <c r="J27" s="34">
        <v>62.84</v>
      </c>
      <c r="K27" s="34">
        <v>64.040000000000006</v>
      </c>
      <c r="L27" s="34">
        <v>62.06</v>
      </c>
      <c r="M27" s="34">
        <v>62.07</v>
      </c>
      <c r="N27" s="34">
        <v>63.65</v>
      </c>
      <c r="O27" s="34">
        <v>69.63</v>
      </c>
      <c r="P27" s="34">
        <v>62.08</v>
      </c>
      <c r="Q27" s="34">
        <v>63.62</v>
      </c>
      <c r="R27" s="34">
        <v>200</v>
      </c>
      <c r="S27" s="42">
        <v>200</v>
      </c>
    </row>
    <row r="28" spans="1:19" x14ac:dyDescent="0.3">
      <c r="A28" s="9">
        <f t="shared" si="1"/>
        <v>26</v>
      </c>
      <c r="B28" s="21" t="s">
        <v>125</v>
      </c>
      <c r="C28" s="24" t="s">
        <v>9</v>
      </c>
      <c r="D28" s="20">
        <v>64.209999999999994</v>
      </c>
      <c r="E28" s="20">
        <f t="shared" si="0"/>
        <v>60.38</v>
      </c>
      <c r="F28" s="41">
        <v>69.33</v>
      </c>
      <c r="G28" s="34">
        <v>65.66</v>
      </c>
      <c r="H28" s="34">
        <v>67.56</v>
      </c>
      <c r="I28" s="34">
        <v>64.400000000000006</v>
      </c>
      <c r="J28" s="34">
        <v>200</v>
      </c>
      <c r="K28" s="34">
        <v>67.58</v>
      </c>
      <c r="L28" s="34">
        <v>63.24</v>
      </c>
      <c r="M28" s="34">
        <v>60.38</v>
      </c>
      <c r="N28" s="34">
        <v>200</v>
      </c>
      <c r="O28" s="34">
        <v>62.34</v>
      </c>
      <c r="P28" s="34">
        <v>61.56</v>
      </c>
      <c r="Q28" s="34">
        <v>62.28</v>
      </c>
      <c r="R28" s="34">
        <v>62</v>
      </c>
      <c r="S28" s="42">
        <v>200</v>
      </c>
    </row>
    <row r="29" spans="1:19" x14ac:dyDescent="0.3">
      <c r="A29" s="9">
        <f t="shared" si="1"/>
        <v>27</v>
      </c>
      <c r="B29" s="21" t="s">
        <v>73</v>
      </c>
      <c r="C29" s="24" t="s">
        <v>10</v>
      </c>
      <c r="D29" s="20">
        <v>64.81</v>
      </c>
      <c r="E29" s="20">
        <f t="shared" si="0"/>
        <v>61.93</v>
      </c>
      <c r="F29" s="41">
        <v>200</v>
      </c>
      <c r="G29" s="34">
        <v>67.849999999999994</v>
      </c>
      <c r="H29" s="34">
        <v>63.32</v>
      </c>
      <c r="I29" s="34">
        <v>64.19</v>
      </c>
      <c r="J29" s="34">
        <v>64.290000000000006</v>
      </c>
      <c r="K29" s="34">
        <v>200</v>
      </c>
      <c r="L29" s="34">
        <v>67.599999999999994</v>
      </c>
      <c r="M29" s="34">
        <v>65.81</v>
      </c>
      <c r="N29" s="34">
        <v>66.66</v>
      </c>
      <c r="O29" s="34">
        <v>66.5</v>
      </c>
      <c r="P29" s="34">
        <v>62.08</v>
      </c>
      <c r="Q29" s="34">
        <v>62.65</v>
      </c>
      <c r="R29" s="34">
        <v>61.93</v>
      </c>
      <c r="S29" s="42">
        <v>200</v>
      </c>
    </row>
    <row r="30" spans="1:19" x14ac:dyDescent="0.3">
      <c r="A30" s="9">
        <f t="shared" si="1"/>
        <v>28</v>
      </c>
      <c r="B30" s="21" t="s">
        <v>282</v>
      </c>
      <c r="C30" s="24" t="s">
        <v>11</v>
      </c>
      <c r="D30" s="20">
        <v>64.95</v>
      </c>
      <c r="E30" s="20">
        <f t="shared" si="0"/>
        <v>61.56</v>
      </c>
      <c r="F30" s="41">
        <v>65.09</v>
      </c>
      <c r="G30" s="34">
        <v>61.56</v>
      </c>
      <c r="H30" s="34">
        <v>64.849999999999994</v>
      </c>
      <c r="I30" s="34">
        <v>65.13</v>
      </c>
      <c r="J30" s="34">
        <v>70.38</v>
      </c>
      <c r="K30" s="34">
        <v>66.41</v>
      </c>
      <c r="L30" s="34">
        <v>65.849999999999994</v>
      </c>
      <c r="M30" s="34">
        <v>62.79</v>
      </c>
      <c r="N30" s="34">
        <v>64.260000000000005</v>
      </c>
      <c r="O30" s="34">
        <v>200</v>
      </c>
      <c r="P30" s="34">
        <v>67.73</v>
      </c>
      <c r="Q30" s="34">
        <v>64.25</v>
      </c>
      <c r="R30" s="34">
        <v>66.48</v>
      </c>
      <c r="S30" s="42">
        <v>71.150000000000006</v>
      </c>
    </row>
    <row r="31" spans="1:19" x14ac:dyDescent="0.3">
      <c r="A31" s="9">
        <f t="shared" si="1"/>
        <v>29</v>
      </c>
      <c r="B31" s="21" t="s">
        <v>160</v>
      </c>
      <c r="C31" s="24" t="s">
        <v>37</v>
      </c>
      <c r="D31" s="20">
        <v>65.08</v>
      </c>
      <c r="E31" s="20">
        <f t="shared" si="0"/>
        <v>62.93</v>
      </c>
      <c r="F31" s="41">
        <v>63.63</v>
      </c>
      <c r="G31" s="34">
        <v>63.85</v>
      </c>
      <c r="H31" s="34">
        <v>63.71</v>
      </c>
      <c r="I31" s="34">
        <v>65.48</v>
      </c>
      <c r="J31" s="34">
        <v>62.93</v>
      </c>
      <c r="K31" s="34">
        <v>65.72</v>
      </c>
      <c r="L31" s="34">
        <v>69.86</v>
      </c>
      <c r="M31" s="34">
        <v>200</v>
      </c>
      <c r="N31" s="34">
        <v>64.569999999999993</v>
      </c>
      <c r="O31" s="34">
        <v>63.34</v>
      </c>
      <c r="P31" s="34">
        <v>65.17</v>
      </c>
      <c r="Q31" s="34">
        <v>200</v>
      </c>
      <c r="R31" s="34">
        <v>200</v>
      </c>
      <c r="S31" s="42">
        <v>67.58</v>
      </c>
    </row>
    <row r="32" spans="1:19" x14ac:dyDescent="0.3">
      <c r="A32" s="9">
        <f t="shared" si="1"/>
        <v>30</v>
      </c>
      <c r="B32" s="21" t="s">
        <v>48</v>
      </c>
      <c r="C32" s="24" t="s">
        <v>12</v>
      </c>
      <c r="D32" s="20">
        <v>65.61</v>
      </c>
      <c r="E32" s="20">
        <f t="shared" si="0"/>
        <v>61.57</v>
      </c>
      <c r="F32" s="41">
        <v>69.08</v>
      </c>
      <c r="G32" s="34">
        <v>69.94</v>
      </c>
      <c r="H32" s="34">
        <v>65.790000000000006</v>
      </c>
      <c r="I32" s="34">
        <v>61.57</v>
      </c>
      <c r="J32" s="34">
        <v>61.57</v>
      </c>
      <c r="K32" s="34">
        <v>65.2</v>
      </c>
      <c r="L32" s="34">
        <v>64.2</v>
      </c>
      <c r="M32" s="34">
        <v>68.650000000000006</v>
      </c>
      <c r="N32" s="34">
        <v>69.540000000000006</v>
      </c>
      <c r="O32" s="34">
        <v>64.31</v>
      </c>
      <c r="P32" s="34">
        <v>63.76</v>
      </c>
      <c r="Q32" s="34">
        <v>64.430000000000007</v>
      </c>
      <c r="R32" s="34">
        <v>65.459999999999994</v>
      </c>
      <c r="S32" s="42">
        <v>200</v>
      </c>
    </row>
    <row r="33" spans="1:19" x14ac:dyDescent="0.3">
      <c r="A33" s="9">
        <f t="shared" si="1"/>
        <v>31</v>
      </c>
      <c r="B33" s="21" t="s">
        <v>138</v>
      </c>
      <c r="C33" s="24" t="s">
        <v>9</v>
      </c>
      <c r="D33" s="20">
        <v>65.69</v>
      </c>
      <c r="E33" s="20">
        <f t="shared" si="0"/>
        <v>62.4</v>
      </c>
      <c r="F33" s="41">
        <v>65.489999999999995</v>
      </c>
      <c r="G33" s="34">
        <v>65.510000000000005</v>
      </c>
      <c r="H33" s="34">
        <v>62.4</v>
      </c>
      <c r="I33" s="34">
        <v>65.400000000000006</v>
      </c>
      <c r="J33" s="34">
        <v>200</v>
      </c>
      <c r="K33" s="34">
        <v>64.650000000000006</v>
      </c>
      <c r="L33" s="34">
        <v>68.97</v>
      </c>
      <c r="M33" s="34">
        <v>69.239999999999995</v>
      </c>
      <c r="N33" s="34">
        <v>70.849999999999994</v>
      </c>
      <c r="O33" s="34">
        <v>68.75</v>
      </c>
      <c r="P33" s="34">
        <v>65.3</v>
      </c>
      <c r="Q33" s="34">
        <v>63.95</v>
      </c>
      <c r="R33" s="34">
        <v>63.26</v>
      </c>
      <c r="S33" s="42">
        <v>68.92</v>
      </c>
    </row>
    <row r="34" spans="1:19" x14ac:dyDescent="0.3">
      <c r="A34" s="9">
        <f t="shared" si="1"/>
        <v>32</v>
      </c>
      <c r="B34" s="21" t="s">
        <v>175</v>
      </c>
      <c r="C34" s="24" t="s">
        <v>37</v>
      </c>
      <c r="D34" s="20">
        <v>65.760000000000005</v>
      </c>
      <c r="E34" s="20">
        <f t="shared" si="0"/>
        <v>61.41</v>
      </c>
      <c r="F34" s="41">
        <v>65.47</v>
      </c>
      <c r="G34" s="34">
        <v>66.27</v>
      </c>
      <c r="H34" s="34">
        <v>69.290000000000006</v>
      </c>
      <c r="I34" s="34">
        <v>68.540000000000006</v>
      </c>
      <c r="J34" s="34">
        <v>70.64</v>
      </c>
      <c r="K34" s="34">
        <v>64.3</v>
      </c>
      <c r="L34" s="34">
        <v>66.81</v>
      </c>
      <c r="M34" s="34">
        <v>200</v>
      </c>
      <c r="N34" s="34">
        <v>65.91</v>
      </c>
      <c r="O34" s="34">
        <v>72.66</v>
      </c>
      <c r="P34" s="34">
        <v>67.760000000000005</v>
      </c>
      <c r="Q34" s="34">
        <v>65.38</v>
      </c>
      <c r="R34" s="34">
        <v>61.41</v>
      </c>
      <c r="S34" s="42">
        <v>62.2</v>
      </c>
    </row>
    <row r="35" spans="1:19" x14ac:dyDescent="0.3">
      <c r="A35" s="9">
        <f t="shared" si="1"/>
        <v>33</v>
      </c>
      <c r="B35" s="21" t="s">
        <v>54</v>
      </c>
      <c r="C35" s="24" t="s">
        <v>30</v>
      </c>
      <c r="D35" s="20">
        <v>65.97</v>
      </c>
      <c r="E35" s="20">
        <f t="shared" si="0"/>
        <v>62.31</v>
      </c>
      <c r="F35" s="41">
        <v>63.89</v>
      </c>
      <c r="G35" s="34">
        <v>63.85</v>
      </c>
      <c r="H35" s="34">
        <v>65.88</v>
      </c>
      <c r="I35" s="34">
        <v>200</v>
      </c>
      <c r="J35" s="34">
        <v>65.02</v>
      </c>
      <c r="K35" s="34">
        <v>65.25</v>
      </c>
      <c r="L35" s="34">
        <v>200</v>
      </c>
      <c r="M35" s="34">
        <v>66.599999999999994</v>
      </c>
      <c r="N35" s="34">
        <v>62.31</v>
      </c>
      <c r="O35" s="34">
        <v>67.23</v>
      </c>
      <c r="P35" s="34">
        <v>63.83</v>
      </c>
      <c r="Q35" s="34">
        <v>74.67</v>
      </c>
      <c r="R35" s="34">
        <v>200</v>
      </c>
      <c r="S35" s="42">
        <v>67.16</v>
      </c>
    </row>
    <row r="36" spans="1:19" x14ac:dyDescent="0.3">
      <c r="A36" s="9">
        <f t="shared" si="1"/>
        <v>34</v>
      </c>
      <c r="B36" s="21" t="s">
        <v>176</v>
      </c>
      <c r="C36" s="24" t="s">
        <v>165</v>
      </c>
      <c r="D36" s="20">
        <v>66.02</v>
      </c>
      <c r="E36" s="20">
        <f t="shared" si="0"/>
        <v>61.39</v>
      </c>
      <c r="F36" s="41">
        <v>65</v>
      </c>
      <c r="G36" s="34">
        <v>73.81</v>
      </c>
      <c r="H36" s="34">
        <v>66.459999999999994</v>
      </c>
      <c r="I36" s="34">
        <v>66.19</v>
      </c>
      <c r="J36" s="34">
        <v>61.84</v>
      </c>
      <c r="K36" s="34">
        <v>61.39</v>
      </c>
      <c r="L36" s="34">
        <v>71.7</v>
      </c>
      <c r="M36" s="34">
        <v>200</v>
      </c>
      <c r="N36" s="34">
        <v>71.459999999999994</v>
      </c>
      <c r="O36" s="34">
        <v>70.39</v>
      </c>
      <c r="P36" s="34">
        <v>72.55</v>
      </c>
      <c r="Q36" s="34">
        <v>64.88</v>
      </c>
      <c r="R36" s="34">
        <v>63.66</v>
      </c>
      <c r="S36" s="42">
        <v>63.26</v>
      </c>
    </row>
    <row r="37" spans="1:19" x14ac:dyDescent="0.3">
      <c r="A37" s="9">
        <f t="shared" si="1"/>
        <v>35</v>
      </c>
      <c r="B37" s="21" t="s">
        <v>277</v>
      </c>
      <c r="C37" s="24" t="s">
        <v>145</v>
      </c>
      <c r="D37" s="20">
        <v>66.58</v>
      </c>
      <c r="E37" s="20">
        <f t="shared" si="0"/>
        <v>62.72</v>
      </c>
      <c r="F37" s="41">
        <v>200</v>
      </c>
      <c r="G37" s="34">
        <v>67.680000000000007</v>
      </c>
      <c r="H37" s="34">
        <v>200</v>
      </c>
      <c r="I37" s="34">
        <v>68.3</v>
      </c>
      <c r="J37" s="34">
        <v>66.13</v>
      </c>
      <c r="K37" s="34">
        <v>67.819999999999993</v>
      </c>
      <c r="L37" s="34">
        <v>63.76</v>
      </c>
      <c r="M37" s="34">
        <v>63.97</v>
      </c>
      <c r="N37" s="34">
        <v>70.39</v>
      </c>
      <c r="O37" s="34">
        <v>71.16</v>
      </c>
      <c r="P37" s="34">
        <v>63.17</v>
      </c>
      <c r="Q37" s="34">
        <v>62.72</v>
      </c>
      <c r="R37" s="34">
        <v>67.33</v>
      </c>
      <c r="S37" s="42">
        <v>200</v>
      </c>
    </row>
    <row r="38" spans="1:19" x14ac:dyDescent="0.3">
      <c r="A38" s="9">
        <f t="shared" si="1"/>
        <v>36</v>
      </c>
      <c r="B38" s="21" t="s">
        <v>195</v>
      </c>
      <c r="C38" s="24" t="s">
        <v>33</v>
      </c>
      <c r="D38" s="20">
        <v>66.760000000000005</v>
      </c>
      <c r="E38" s="20">
        <f t="shared" si="0"/>
        <v>63.5</v>
      </c>
      <c r="F38" s="41">
        <v>200</v>
      </c>
      <c r="G38" s="34">
        <v>67.66</v>
      </c>
      <c r="H38" s="34">
        <v>70.489999999999995</v>
      </c>
      <c r="I38" s="34">
        <v>67.03</v>
      </c>
      <c r="J38" s="34">
        <v>64.150000000000006</v>
      </c>
      <c r="K38" s="34">
        <v>65.84</v>
      </c>
      <c r="L38" s="34">
        <v>63.55</v>
      </c>
      <c r="M38" s="34">
        <v>63.5</v>
      </c>
      <c r="N38" s="34">
        <v>64.13</v>
      </c>
      <c r="O38" s="34">
        <v>200</v>
      </c>
      <c r="P38" s="34">
        <v>73.34</v>
      </c>
      <c r="Q38" s="34">
        <v>67.81</v>
      </c>
      <c r="R38" s="34">
        <v>66.819999999999993</v>
      </c>
      <c r="S38" s="42">
        <v>73.790000000000006</v>
      </c>
    </row>
    <row r="39" spans="1:19" x14ac:dyDescent="0.3">
      <c r="A39" s="9">
        <f t="shared" si="1"/>
        <v>37</v>
      </c>
      <c r="B39" s="21" t="s">
        <v>245</v>
      </c>
      <c r="C39" s="24" t="s">
        <v>37</v>
      </c>
      <c r="D39" s="20">
        <v>68.180000000000007</v>
      </c>
      <c r="E39" s="20">
        <f t="shared" si="0"/>
        <v>62.75</v>
      </c>
      <c r="F39" s="41">
        <v>63.31</v>
      </c>
      <c r="G39" s="34">
        <v>69.650000000000006</v>
      </c>
      <c r="H39" s="34">
        <v>71.14</v>
      </c>
      <c r="I39" s="34">
        <v>65.05</v>
      </c>
      <c r="J39" s="34">
        <v>200</v>
      </c>
      <c r="K39" s="34">
        <v>76.73</v>
      </c>
      <c r="L39" s="34">
        <v>65.19</v>
      </c>
      <c r="M39" s="34">
        <v>200</v>
      </c>
      <c r="N39" s="34">
        <v>76.02</v>
      </c>
      <c r="O39" s="34">
        <v>66.760000000000005</v>
      </c>
      <c r="P39" s="34">
        <v>69.5</v>
      </c>
      <c r="Q39" s="34">
        <v>68.989999999999995</v>
      </c>
      <c r="R39" s="34">
        <v>62.75</v>
      </c>
      <c r="S39" s="42">
        <v>71.599999999999994</v>
      </c>
    </row>
    <row r="40" spans="1:19" x14ac:dyDescent="0.3">
      <c r="A40" s="9">
        <f t="shared" si="1"/>
        <v>38</v>
      </c>
      <c r="B40" s="21" t="s">
        <v>278</v>
      </c>
      <c r="C40" s="24" t="s">
        <v>34</v>
      </c>
      <c r="D40" s="20">
        <v>69.150000000000006</v>
      </c>
      <c r="E40" s="20">
        <f t="shared" si="0"/>
        <v>65.25</v>
      </c>
      <c r="F40" s="41">
        <v>68.75</v>
      </c>
      <c r="G40" s="34">
        <v>69.64</v>
      </c>
      <c r="H40" s="34">
        <v>70.16</v>
      </c>
      <c r="I40" s="34">
        <v>70.040000000000006</v>
      </c>
      <c r="J40" s="34">
        <v>74.22</v>
      </c>
      <c r="K40" s="34">
        <v>65.25</v>
      </c>
      <c r="L40" s="34">
        <v>67.91</v>
      </c>
      <c r="M40" s="34">
        <v>80.45</v>
      </c>
      <c r="N40" s="34">
        <v>67.180000000000007</v>
      </c>
      <c r="O40" s="34">
        <v>67.87</v>
      </c>
      <c r="P40" s="34">
        <v>68.56</v>
      </c>
      <c r="Q40" s="34">
        <v>75.88</v>
      </c>
      <c r="R40" s="34">
        <v>200</v>
      </c>
      <c r="S40" s="42">
        <v>71.05</v>
      </c>
    </row>
    <row r="41" spans="1:19" x14ac:dyDescent="0.3">
      <c r="A41" s="9">
        <f t="shared" si="1"/>
        <v>39</v>
      </c>
      <c r="B41" s="21" t="s">
        <v>127</v>
      </c>
      <c r="C41" s="24" t="s">
        <v>36</v>
      </c>
      <c r="D41" s="20">
        <v>69.64</v>
      </c>
      <c r="E41" s="20">
        <f t="shared" si="0"/>
        <v>64.849999999999994</v>
      </c>
      <c r="F41" s="41">
        <v>70</v>
      </c>
      <c r="G41" s="34">
        <v>74.52</v>
      </c>
      <c r="H41" s="34">
        <v>70.13</v>
      </c>
      <c r="I41" s="34">
        <v>80.64</v>
      </c>
      <c r="J41" s="34">
        <v>200</v>
      </c>
      <c r="K41" s="34">
        <v>68.760000000000005</v>
      </c>
      <c r="L41" s="34">
        <v>70.44</v>
      </c>
      <c r="M41" s="34">
        <v>68.84</v>
      </c>
      <c r="N41" s="34">
        <v>74.98</v>
      </c>
      <c r="O41" s="34">
        <v>71.040000000000006</v>
      </c>
      <c r="P41" s="34">
        <v>66.39</v>
      </c>
      <c r="Q41" s="34">
        <v>70.400000000000006</v>
      </c>
      <c r="R41" s="34">
        <v>64.849999999999994</v>
      </c>
      <c r="S41" s="42">
        <v>70.650000000000006</v>
      </c>
    </row>
    <row r="42" spans="1:19" x14ac:dyDescent="0.3">
      <c r="A42" s="9">
        <f t="shared" si="1"/>
        <v>40</v>
      </c>
      <c r="B42" s="21" t="s">
        <v>200</v>
      </c>
      <c r="C42" s="24" t="s">
        <v>12</v>
      </c>
      <c r="D42" s="20">
        <v>70.67</v>
      </c>
      <c r="E42" s="20">
        <f t="shared" si="0"/>
        <v>65.09</v>
      </c>
      <c r="F42" s="41">
        <v>65.09</v>
      </c>
      <c r="G42" s="34">
        <v>88.67</v>
      </c>
      <c r="H42" s="34">
        <v>68.599999999999994</v>
      </c>
      <c r="I42" s="34">
        <v>68.86</v>
      </c>
      <c r="J42" s="34">
        <v>200</v>
      </c>
      <c r="K42" s="34">
        <v>200</v>
      </c>
      <c r="L42" s="34">
        <v>66.5</v>
      </c>
      <c r="M42" s="34">
        <v>71.94</v>
      </c>
      <c r="N42" s="34">
        <v>200</v>
      </c>
      <c r="O42" s="34">
        <v>67.23</v>
      </c>
      <c r="P42" s="34">
        <v>69.27</v>
      </c>
      <c r="Q42" s="34">
        <v>69.28</v>
      </c>
      <c r="R42" s="34">
        <v>67.69</v>
      </c>
      <c r="S42" s="42">
        <v>74.27</v>
      </c>
    </row>
    <row r="43" spans="1:19" x14ac:dyDescent="0.3">
      <c r="A43" s="9">
        <f t="shared" si="1"/>
        <v>41</v>
      </c>
      <c r="B43" s="21" t="s">
        <v>279</v>
      </c>
      <c r="C43" s="24" t="s">
        <v>7</v>
      </c>
      <c r="D43" s="20">
        <v>71.42</v>
      </c>
      <c r="E43" s="20">
        <f t="shared" si="0"/>
        <v>64.42</v>
      </c>
      <c r="F43" s="41">
        <v>72.319999999999993</v>
      </c>
      <c r="G43" s="34">
        <v>75.77</v>
      </c>
      <c r="H43" s="34">
        <v>72.540000000000006</v>
      </c>
      <c r="I43" s="34">
        <v>64.42</v>
      </c>
      <c r="J43" s="34">
        <v>64.53</v>
      </c>
      <c r="K43" s="34">
        <v>64.959999999999994</v>
      </c>
      <c r="L43" s="34">
        <v>79.819999999999993</v>
      </c>
      <c r="M43" s="34">
        <v>200</v>
      </c>
      <c r="N43" s="34">
        <v>200</v>
      </c>
      <c r="O43" s="34">
        <v>70.78</v>
      </c>
      <c r="P43" s="34">
        <v>200</v>
      </c>
      <c r="Q43" s="34">
        <v>72.77</v>
      </c>
      <c r="R43" s="34">
        <v>71.61</v>
      </c>
      <c r="S43" s="42">
        <v>76.05</v>
      </c>
    </row>
    <row r="44" spans="1:19" x14ac:dyDescent="0.3">
      <c r="A44" s="9">
        <f t="shared" si="1"/>
        <v>42</v>
      </c>
      <c r="B44" s="21" t="s">
        <v>193</v>
      </c>
      <c r="C44" s="24" t="s">
        <v>34</v>
      </c>
      <c r="D44" s="20">
        <v>72.989999999999995</v>
      </c>
      <c r="E44" s="20">
        <f t="shared" si="0"/>
        <v>66.03</v>
      </c>
      <c r="F44" s="41">
        <v>70.42</v>
      </c>
      <c r="G44" s="34">
        <v>200</v>
      </c>
      <c r="H44" s="34">
        <v>200</v>
      </c>
      <c r="I44" s="34">
        <v>70.11</v>
      </c>
      <c r="J44" s="34">
        <v>200</v>
      </c>
      <c r="K44" s="34">
        <v>66.45</v>
      </c>
      <c r="L44" s="34">
        <v>66.03</v>
      </c>
      <c r="M44" s="34">
        <v>78.91</v>
      </c>
      <c r="N44" s="34">
        <v>68.78</v>
      </c>
      <c r="O44" s="34">
        <v>76.97</v>
      </c>
      <c r="P44" s="34">
        <v>76.099999999999994</v>
      </c>
      <c r="Q44" s="34">
        <v>81.69</v>
      </c>
      <c r="R44" s="34">
        <v>70.010000000000005</v>
      </c>
      <c r="S44" s="42">
        <v>77.45</v>
      </c>
    </row>
    <row r="45" spans="1:19" x14ac:dyDescent="0.3">
      <c r="A45" s="9">
        <f t="shared" si="1"/>
        <v>43</v>
      </c>
      <c r="B45" s="21" t="s">
        <v>149</v>
      </c>
      <c r="C45" s="24" t="s">
        <v>33</v>
      </c>
      <c r="D45" s="20">
        <v>77.37</v>
      </c>
      <c r="E45" s="20">
        <f t="shared" si="0"/>
        <v>61.3</v>
      </c>
      <c r="F45" s="93">
        <v>200</v>
      </c>
      <c r="G45" s="92">
        <v>200</v>
      </c>
      <c r="H45" s="22">
        <v>61.3</v>
      </c>
      <c r="I45" s="22">
        <v>64.63</v>
      </c>
      <c r="J45" s="92">
        <v>200</v>
      </c>
      <c r="K45" s="22">
        <v>63.52</v>
      </c>
      <c r="L45" s="23">
        <v>68.19</v>
      </c>
      <c r="M45" s="22">
        <v>200</v>
      </c>
      <c r="N45" s="22">
        <v>68.86</v>
      </c>
      <c r="O45" s="22">
        <v>68.849999999999994</v>
      </c>
      <c r="P45" s="22">
        <v>66.569999999999993</v>
      </c>
      <c r="Q45" s="22">
        <v>63.09</v>
      </c>
      <c r="R45" s="22">
        <v>63.09</v>
      </c>
      <c r="S45" s="24">
        <v>62.92</v>
      </c>
    </row>
    <row r="46" spans="1:19" x14ac:dyDescent="0.3">
      <c r="A46" s="9">
        <f t="shared" si="1"/>
        <v>44</v>
      </c>
      <c r="B46" s="21" t="s">
        <v>430</v>
      </c>
      <c r="C46" s="24" t="s">
        <v>163</v>
      </c>
      <c r="D46" s="20">
        <v>77.69</v>
      </c>
      <c r="E46" s="20">
        <f t="shared" si="0"/>
        <v>61.14</v>
      </c>
      <c r="F46" s="21">
        <v>68.260000000000005</v>
      </c>
      <c r="G46" s="92">
        <v>200</v>
      </c>
      <c r="H46" s="92">
        <v>200</v>
      </c>
      <c r="I46" s="22">
        <v>65.739999999999995</v>
      </c>
      <c r="J46" s="92">
        <v>200</v>
      </c>
      <c r="K46" s="22">
        <v>200</v>
      </c>
      <c r="L46" s="23">
        <v>69.400000000000006</v>
      </c>
      <c r="M46" s="22">
        <v>66.239999999999995</v>
      </c>
      <c r="N46" s="22">
        <v>64.36</v>
      </c>
      <c r="O46" s="22">
        <v>64.540000000000006</v>
      </c>
      <c r="P46" s="22">
        <v>63.62</v>
      </c>
      <c r="Q46" s="22">
        <v>61.14</v>
      </c>
      <c r="R46" s="22">
        <v>64.66</v>
      </c>
      <c r="S46" s="24">
        <v>66.63</v>
      </c>
    </row>
    <row r="47" spans="1:19" x14ac:dyDescent="0.3">
      <c r="A47" s="9">
        <f t="shared" si="1"/>
        <v>45</v>
      </c>
      <c r="B47" s="21" t="s">
        <v>169</v>
      </c>
      <c r="C47" s="24" t="s">
        <v>11</v>
      </c>
      <c r="D47" s="20">
        <v>89.46</v>
      </c>
      <c r="E47" s="20">
        <f t="shared" si="0"/>
        <v>61.06</v>
      </c>
      <c r="F47" s="21">
        <v>70.23</v>
      </c>
      <c r="G47" s="22">
        <v>61.09</v>
      </c>
      <c r="H47" s="22">
        <v>68.39</v>
      </c>
      <c r="I47" s="22">
        <v>70.33</v>
      </c>
      <c r="J47" s="92">
        <v>200</v>
      </c>
      <c r="K47" s="92">
        <v>200</v>
      </c>
      <c r="L47" s="23">
        <v>61.06</v>
      </c>
      <c r="M47" s="92">
        <v>200</v>
      </c>
      <c r="N47" s="22">
        <v>200</v>
      </c>
      <c r="O47" s="22">
        <v>62.34</v>
      </c>
      <c r="P47" s="22">
        <v>64.63</v>
      </c>
      <c r="Q47" s="22">
        <v>63.48</v>
      </c>
      <c r="R47" s="22">
        <v>62.55</v>
      </c>
      <c r="S47" s="24">
        <v>200</v>
      </c>
    </row>
    <row r="48" spans="1:19" x14ac:dyDescent="0.3">
      <c r="A48" s="9">
        <f t="shared" si="1"/>
        <v>46</v>
      </c>
      <c r="B48" s="21" t="s">
        <v>280</v>
      </c>
      <c r="C48" s="24" t="s">
        <v>31</v>
      </c>
      <c r="D48" s="20">
        <v>93.33</v>
      </c>
      <c r="E48" s="20">
        <f t="shared" si="0"/>
        <v>63.79</v>
      </c>
      <c r="F48" s="21">
        <v>72.680000000000007</v>
      </c>
      <c r="G48" s="92">
        <v>200</v>
      </c>
      <c r="H48" s="22">
        <v>67.41</v>
      </c>
      <c r="I48" s="22">
        <v>68.39</v>
      </c>
      <c r="J48" s="92">
        <v>200</v>
      </c>
      <c r="K48" s="22">
        <v>70.87</v>
      </c>
      <c r="L48" s="94">
        <v>200</v>
      </c>
      <c r="M48" s="22">
        <v>63.79</v>
      </c>
      <c r="N48" s="22">
        <v>75.94</v>
      </c>
      <c r="O48" s="22">
        <v>69.03</v>
      </c>
      <c r="P48" s="22">
        <v>200</v>
      </c>
      <c r="Q48" s="22">
        <v>200</v>
      </c>
      <c r="R48" s="22">
        <v>72.78</v>
      </c>
      <c r="S48" s="24">
        <v>65.77</v>
      </c>
    </row>
    <row r="49" spans="1:19" x14ac:dyDescent="0.3">
      <c r="A49" s="9">
        <f t="shared" si="1"/>
        <v>47</v>
      </c>
      <c r="B49" s="21" t="s">
        <v>65</v>
      </c>
      <c r="C49" s="24" t="s">
        <v>11</v>
      </c>
      <c r="D49" s="20">
        <v>100.51</v>
      </c>
      <c r="E49" s="20">
        <f t="shared" si="0"/>
        <v>60.42</v>
      </c>
      <c r="F49" s="93">
        <v>200</v>
      </c>
      <c r="G49" s="92">
        <v>200</v>
      </c>
      <c r="H49" s="22">
        <v>60.42</v>
      </c>
      <c r="I49" s="22">
        <v>61.44</v>
      </c>
      <c r="J49" s="22">
        <v>65.58</v>
      </c>
      <c r="K49" s="22">
        <v>61.42</v>
      </c>
      <c r="L49" s="23">
        <v>61.1</v>
      </c>
      <c r="M49" s="92">
        <v>200</v>
      </c>
      <c r="N49" s="22">
        <v>64.22</v>
      </c>
      <c r="O49" s="22">
        <v>69.260000000000005</v>
      </c>
      <c r="P49" s="22">
        <v>200</v>
      </c>
      <c r="Q49" s="22">
        <v>200</v>
      </c>
      <c r="R49" s="22">
        <v>200</v>
      </c>
      <c r="S49" s="24">
        <v>62.13</v>
      </c>
    </row>
    <row r="50" spans="1:19" x14ac:dyDescent="0.3">
      <c r="A50" s="9">
        <f t="shared" si="1"/>
        <v>48</v>
      </c>
      <c r="B50" s="21" t="s">
        <v>49</v>
      </c>
      <c r="C50" s="24" t="s">
        <v>7</v>
      </c>
      <c r="D50" s="20">
        <v>112.14</v>
      </c>
      <c r="E50" s="20">
        <f t="shared" si="0"/>
        <v>59.39</v>
      </c>
      <c r="F50" s="21">
        <v>63.04</v>
      </c>
      <c r="G50" s="92">
        <v>200</v>
      </c>
      <c r="H50" s="92">
        <v>200</v>
      </c>
      <c r="I50" s="92">
        <v>200</v>
      </c>
      <c r="J50" s="22">
        <v>59.39</v>
      </c>
      <c r="K50" s="22">
        <v>200</v>
      </c>
      <c r="L50" s="23">
        <v>200</v>
      </c>
      <c r="M50" s="22">
        <v>63.79</v>
      </c>
      <c r="N50" s="22">
        <v>62.95</v>
      </c>
      <c r="O50" s="22">
        <v>62.62</v>
      </c>
      <c r="P50" s="22">
        <v>60.23</v>
      </c>
      <c r="Q50" s="22">
        <v>200</v>
      </c>
      <c r="R50" s="22">
        <v>200</v>
      </c>
      <c r="S50" s="24">
        <v>61.51</v>
      </c>
    </row>
    <row r="51" spans="1:19" x14ac:dyDescent="0.3">
      <c r="A51" s="2">
        <v>49</v>
      </c>
      <c r="B51" s="29" t="s">
        <v>281</v>
      </c>
      <c r="C51" s="30" t="s">
        <v>34</v>
      </c>
      <c r="D51" s="20">
        <v>152.12</v>
      </c>
      <c r="E51" s="20">
        <f t="shared" si="0"/>
        <v>66.69</v>
      </c>
      <c r="F51" s="29">
        <v>70.3</v>
      </c>
      <c r="G51" s="31">
        <v>67.02</v>
      </c>
      <c r="H51" s="31">
        <v>66.69</v>
      </c>
      <c r="I51" s="98">
        <v>200</v>
      </c>
      <c r="J51" s="31">
        <v>69.31</v>
      </c>
      <c r="K51" s="98">
        <v>200</v>
      </c>
      <c r="L51" s="99">
        <v>200</v>
      </c>
      <c r="M51" s="31">
        <v>200</v>
      </c>
      <c r="N51" s="31">
        <v>200</v>
      </c>
      <c r="O51" s="31">
        <v>200</v>
      </c>
      <c r="P51" s="31">
        <v>200</v>
      </c>
      <c r="Q51" s="31">
        <v>200</v>
      </c>
      <c r="R51" s="31">
        <v>200</v>
      </c>
      <c r="S51" s="30">
        <v>200</v>
      </c>
    </row>
    <row r="52" spans="1:19" ht="15" thickBot="1" x14ac:dyDescent="0.35">
      <c r="A52" s="16">
        <v>50</v>
      </c>
      <c r="B52" s="14" t="s">
        <v>158</v>
      </c>
      <c r="C52" s="15" t="s">
        <v>33</v>
      </c>
      <c r="D52" s="17">
        <v>163.85</v>
      </c>
      <c r="E52" s="28">
        <f t="shared" si="0"/>
        <v>62.21</v>
      </c>
      <c r="F52" s="14">
        <v>70.099999999999994</v>
      </c>
      <c r="G52" s="91">
        <v>200</v>
      </c>
      <c r="H52" s="91">
        <v>200</v>
      </c>
      <c r="I52" s="91">
        <v>200</v>
      </c>
      <c r="J52" s="18">
        <v>200</v>
      </c>
      <c r="K52" s="18">
        <v>200</v>
      </c>
      <c r="L52" s="25">
        <v>200</v>
      </c>
      <c r="M52" s="18">
        <v>200</v>
      </c>
      <c r="N52" s="18">
        <v>200</v>
      </c>
      <c r="O52" s="18">
        <v>200</v>
      </c>
      <c r="P52" s="18">
        <v>200</v>
      </c>
      <c r="Q52" s="18">
        <v>70.02</v>
      </c>
      <c r="R52" s="18">
        <v>200</v>
      </c>
      <c r="S52" s="15">
        <v>62.21</v>
      </c>
    </row>
  </sheetData>
  <mergeCells count="1">
    <mergeCell ref="A1:S1"/>
  </mergeCells>
  <phoneticPr fontId="4" type="noConversion"/>
  <conditionalFormatting sqref="E3:E51">
    <cfRule type="top10" dxfId="56" priority="4" bottom="1" rank="1"/>
  </conditionalFormatting>
  <conditionalFormatting sqref="F3:S44">
    <cfRule type="cellIs" dxfId="55" priority="46" operator="equal">
      <formula>LARGE($F3:$W3,2)</formula>
    </cfRule>
    <cfRule type="cellIs" dxfId="54" priority="47" operator="equal">
      <formula>LARGE($F3:$W3,3)</formula>
    </cfRule>
    <cfRule type="cellIs" dxfId="53" priority="48" operator="equal">
      <formula>LARGE($F3:$W3,1)</formula>
    </cfRule>
  </conditionalFormatting>
  <pageMargins left="0.7" right="0.7" top="0.75" bottom="0.75" header="0.3" footer="0.3"/>
  <pageSetup scale="51" orientation="portrait" r:id="rId1"/>
  <ignoredErrors>
    <ignoredError sqref="G32 O34 D26 J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24</vt:i4>
      </vt:variant>
    </vt:vector>
  </HeadingPairs>
  <TitlesOfParts>
    <vt:vector size="24" baseType="lpstr">
      <vt:lpstr>World Champs Overview</vt:lpstr>
      <vt:lpstr>World Ranking</vt:lpstr>
      <vt:lpstr>F3D 2025</vt:lpstr>
      <vt:lpstr>F3D 2023</vt:lpstr>
      <vt:lpstr>F3D 2022</vt:lpstr>
      <vt:lpstr>F3D 2019</vt:lpstr>
      <vt:lpstr>F3D 2017</vt:lpstr>
      <vt:lpstr>F3D 2015</vt:lpstr>
      <vt:lpstr>F3D 2013</vt:lpstr>
      <vt:lpstr>F3D 2011</vt:lpstr>
      <vt:lpstr>F3D 2009</vt:lpstr>
      <vt:lpstr>F3D 2007</vt:lpstr>
      <vt:lpstr>F3D 2005</vt:lpstr>
      <vt:lpstr>F3D 2003</vt:lpstr>
      <vt:lpstr>F3D 2001</vt:lpstr>
      <vt:lpstr>F3D 1999</vt:lpstr>
      <vt:lpstr>F3D 1997</vt:lpstr>
      <vt:lpstr>F3D 1995</vt:lpstr>
      <vt:lpstr>F3D 1993</vt:lpstr>
      <vt:lpstr>F3D 1991</vt:lpstr>
      <vt:lpstr>F3D 1989</vt:lpstr>
      <vt:lpstr>F3D 1987</vt:lpstr>
      <vt:lpstr>F3D 1985</vt:lpstr>
      <vt:lpstr>WC Points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Lentjes</dc:creator>
  <cp:lastModifiedBy>Bram Lentjes</cp:lastModifiedBy>
  <cp:lastPrinted>2025-07-30T11:43:44Z</cp:lastPrinted>
  <dcterms:created xsi:type="dcterms:W3CDTF">2015-06-05T18:19:34Z</dcterms:created>
  <dcterms:modified xsi:type="dcterms:W3CDTF">2025-07-30T11:44:21Z</dcterms:modified>
</cp:coreProperties>
</file>