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Mijn Drive\FAI CIAM Subcommittee\World Champs\"/>
    </mc:Choice>
  </mc:AlternateContent>
  <xr:revisionPtr revIDLastSave="0" documentId="13_ncr:1_{9CABF920-E0EA-4099-B9F8-37CDA2891F29}" xr6:coauthVersionLast="47" xr6:coauthVersionMax="47" xr10:uidLastSave="{00000000-0000-0000-0000-000000000000}"/>
  <bookViews>
    <workbookView xWindow="-98" yWindow="-98" windowWidth="24196" windowHeight="14476" activeTab="1" xr2:uid="{00000000-000D-0000-FFFF-FFFF00000000}"/>
  </bookViews>
  <sheets>
    <sheet name="World Champs Overview" sheetId="1" r:id="rId1"/>
    <sheet name="World Ranking" sheetId="2" r:id="rId2"/>
    <sheet name="F3E 2025" sheetId="22" r:id="rId3"/>
    <sheet name="F3E 2023" sheetId="3" r:id="rId4"/>
    <sheet name="F3E 2022" sheetId="4" r:id="rId5"/>
    <sheet name="F3E 2019" sheetId="5" r:id="rId6"/>
    <sheet name="F3E 2018" sheetId="6" r:id="rId7"/>
    <sheet name="F3E 2016" sheetId="7" r:id="rId8"/>
    <sheet name="F3E 2014" sheetId="9" r:id="rId9"/>
    <sheet name="F3E 2012" sheetId="10" r:id="rId10"/>
    <sheet name="F3E 2010" sheetId="11" r:id="rId11"/>
    <sheet name="F3E 2008" sheetId="12" r:id="rId12"/>
    <sheet name="F3E 2006" sheetId="13" r:id="rId13"/>
    <sheet name="F3E 2004" sheetId="14" r:id="rId14"/>
    <sheet name="F3E 2002" sheetId="15" r:id="rId15"/>
    <sheet name="F3E 2000" sheetId="16" r:id="rId16"/>
    <sheet name="F3E 1998" sheetId="17" r:id="rId17"/>
    <sheet name="F3E 1996" sheetId="18" r:id="rId18"/>
    <sheet name="F3E 1994" sheetId="19" r:id="rId19"/>
    <sheet name="WC Points System" sheetId="21" r:id="rId20"/>
  </sheets>
  <externalReferences>
    <externalReference r:id="rId21"/>
    <externalReference r:id="rId22"/>
  </externalReferences>
  <definedNames>
    <definedName name="_xlnm._FilterDatabase" localSheetId="1" hidden="1">'World Ranking'!$B$2:$E$2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D5" i="2"/>
  <c r="D6" i="2"/>
  <c r="D7" i="2"/>
  <c r="D9" i="2"/>
  <c r="D10" i="2"/>
  <c r="D11" i="2"/>
  <c r="D8" i="2"/>
  <c r="D12" i="2"/>
  <c r="D13" i="2"/>
  <c r="D15" i="2"/>
  <c r="D16" i="2"/>
  <c r="D20" i="2"/>
  <c r="D21" i="2"/>
  <c r="D22" i="2"/>
  <c r="D23" i="2"/>
  <c r="D14" i="2"/>
  <c r="D25" i="2"/>
  <c r="D26" i="2"/>
  <c r="D27" i="2"/>
  <c r="D24" i="2"/>
  <c r="D28" i="2"/>
  <c r="D30" i="2"/>
  <c r="D31" i="2"/>
  <c r="D32" i="2"/>
  <c r="D33" i="2"/>
  <c r="D34" i="2"/>
  <c r="D35" i="2"/>
  <c r="D36" i="2"/>
  <c r="D37" i="2"/>
  <c r="D19" i="2"/>
  <c r="D39" i="2"/>
  <c r="D40" i="2"/>
  <c r="D41" i="2"/>
  <c r="D42" i="2"/>
  <c r="D44" i="2"/>
  <c r="D45" i="2"/>
  <c r="D46" i="2"/>
  <c r="D47" i="2"/>
  <c r="D49" i="2"/>
  <c r="D50" i="2"/>
  <c r="D51" i="2"/>
  <c r="D29" i="2"/>
  <c r="D52" i="2"/>
  <c r="D48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43" i="2"/>
  <c r="D17" i="2"/>
  <c r="D38" i="2"/>
  <c r="D3" i="2"/>
  <c r="D86" i="2"/>
  <c r="D96" i="2"/>
  <c r="D99" i="2"/>
  <c r="D78" i="2"/>
  <c r="D112" i="2"/>
  <c r="D127" i="2"/>
  <c r="D132" i="2"/>
  <c r="D142" i="2"/>
  <c r="D146" i="2"/>
  <c r="D150" i="2"/>
  <c r="D153" i="2"/>
  <c r="D158" i="2"/>
  <c r="D69" i="2"/>
  <c r="D70" i="2"/>
  <c r="D71" i="2"/>
  <c r="D72" i="2"/>
  <c r="D73" i="2"/>
  <c r="D74" i="2"/>
  <c r="D75" i="2"/>
  <c r="D76" i="2"/>
  <c r="D77" i="2"/>
  <c r="D79" i="2"/>
  <c r="D80" i="2"/>
  <c r="D81" i="2"/>
  <c r="D82" i="2"/>
  <c r="D83" i="2"/>
  <c r="D84" i="2"/>
  <c r="D85" i="2"/>
  <c r="D87" i="2"/>
  <c r="D88" i="2"/>
  <c r="D89" i="2"/>
  <c r="D90" i="2"/>
  <c r="D91" i="2"/>
  <c r="D92" i="2"/>
  <c r="D93" i="2"/>
  <c r="D94" i="2"/>
  <c r="D95" i="2"/>
  <c r="D97" i="2"/>
  <c r="D98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8" i="2"/>
  <c r="D129" i="2"/>
  <c r="D130" i="2"/>
  <c r="D131" i="2"/>
  <c r="D133" i="2"/>
  <c r="D134" i="2"/>
  <c r="D135" i="2"/>
  <c r="D136" i="2"/>
  <c r="D137" i="2"/>
  <c r="D138" i="2"/>
  <c r="D139" i="2"/>
  <c r="D140" i="2"/>
  <c r="D141" i="2"/>
  <c r="D143" i="2"/>
  <c r="D144" i="2"/>
  <c r="D145" i="2"/>
  <c r="D147" i="2"/>
  <c r="D148" i="2"/>
  <c r="D149" i="2"/>
  <c r="D151" i="2"/>
  <c r="D152" i="2"/>
  <c r="D154" i="2"/>
  <c r="D155" i="2"/>
  <c r="D156" i="2"/>
  <c r="D157" i="2"/>
  <c r="D159" i="2"/>
  <c r="D160" i="2"/>
  <c r="D161" i="2"/>
  <c r="D162" i="2"/>
  <c r="D163" i="2"/>
  <c r="D164" i="2"/>
  <c r="D4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F153" i="2"/>
  <c r="F158" i="2"/>
  <c r="F150" i="2"/>
  <c r="F142" i="2"/>
  <c r="F5" i="2"/>
  <c r="F6" i="2"/>
  <c r="F7" i="2"/>
  <c r="F9" i="2"/>
  <c r="F10" i="2"/>
  <c r="F11" i="2"/>
  <c r="F8" i="2"/>
  <c r="F12" i="2"/>
  <c r="F13" i="2"/>
  <c r="F15" i="2"/>
  <c r="F16" i="2"/>
  <c r="F18" i="2"/>
  <c r="F20" i="2"/>
  <c r="F21" i="2"/>
  <c r="F22" i="2"/>
  <c r="F23" i="2"/>
  <c r="F14" i="2"/>
  <c r="F25" i="2"/>
  <c r="F26" i="2"/>
  <c r="F27" i="2"/>
  <c r="F24" i="2"/>
  <c r="F28" i="2"/>
  <c r="F30" i="2"/>
  <c r="F31" i="2"/>
  <c r="F32" i="2"/>
  <c r="F33" i="2"/>
  <c r="F34" i="2"/>
  <c r="F35" i="2"/>
  <c r="F36" i="2"/>
  <c r="F37" i="2"/>
  <c r="F19" i="2"/>
  <c r="F39" i="2"/>
  <c r="F40" i="2"/>
  <c r="F41" i="2"/>
  <c r="F42" i="2"/>
  <c r="F44" i="2"/>
  <c r="F45" i="2"/>
  <c r="F46" i="2"/>
  <c r="F47" i="2"/>
  <c r="F49" i="2"/>
  <c r="F50" i="2"/>
  <c r="F51" i="2"/>
  <c r="F29" i="2"/>
  <c r="F52" i="2"/>
  <c r="F48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43" i="2"/>
  <c r="F17" i="2"/>
  <c r="F38" i="2"/>
  <c r="F3" i="2"/>
  <c r="F86" i="2"/>
  <c r="F96" i="2"/>
  <c r="F99" i="2"/>
  <c r="F78" i="2"/>
  <c r="F112" i="2"/>
  <c r="F127" i="2"/>
  <c r="F132" i="2"/>
  <c r="F146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F83" i="2"/>
  <c r="F84" i="2"/>
  <c r="F85" i="2"/>
  <c r="F87" i="2"/>
  <c r="F88" i="2"/>
  <c r="F89" i="2"/>
  <c r="F90" i="2"/>
  <c r="F91" i="2"/>
  <c r="F92" i="2"/>
  <c r="F93" i="2"/>
  <c r="F94" i="2"/>
  <c r="F95" i="2"/>
  <c r="F97" i="2"/>
  <c r="F98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8" i="2"/>
  <c r="F129" i="2"/>
  <c r="F130" i="2"/>
  <c r="F131" i="2"/>
  <c r="F133" i="2"/>
  <c r="F134" i="2"/>
  <c r="F135" i="2"/>
  <c r="F136" i="2"/>
  <c r="F137" i="2"/>
  <c r="F138" i="2"/>
  <c r="F139" i="2"/>
  <c r="F140" i="2"/>
  <c r="F141" i="2"/>
  <c r="F143" i="2"/>
  <c r="F144" i="2"/>
  <c r="F145" i="2"/>
  <c r="F147" i="2"/>
  <c r="F148" i="2"/>
  <c r="F149" i="2"/>
  <c r="F151" i="2"/>
  <c r="F152" i="2"/>
  <c r="F154" i="2"/>
  <c r="F155" i="2"/>
  <c r="F156" i="2"/>
  <c r="F157" i="2"/>
  <c r="F159" i="2"/>
  <c r="F160" i="2"/>
  <c r="F161" i="2"/>
  <c r="F162" i="2"/>
  <c r="F163" i="2"/>
  <c r="F164" i="2"/>
  <c r="F4" i="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3" i="22"/>
  <c r="E5" i="22"/>
  <c r="E7" i="22"/>
  <c r="E6" i="22"/>
  <c r="E8" i="22"/>
  <c r="E9" i="22"/>
  <c r="E10" i="22"/>
  <c r="E11" i="22"/>
  <c r="E12" i="22"/>
  <c r="E13" i="22"/>
  <c r="E14" i="22"/>
  <c r="E15" i="22"/>
  <c r="E16" i="22"/>
  <c r="E17" i="22"/>
  <c r="E19" i="22"/>
  <c r="E18" i="22"/>
  <c r="E20" i="22"/>
  <c r="E21" i="22"/>
  <c r="E22" i="22"/>
  <c r="E23" i="22"/>
  <c r="E24" i="22"/>
  <c r="E25" i="22"/>
  <c r="E4" i="22"/>
  <c r="A5" i="22"/>
  <c r="E3" i="2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O4" i="2"/>
  <c r="O5" i="2"/>
  <c r="O6" i="2"/>
  <c r="O7" i="2"/>
  <c r="O9" i="2"/>
  <c r="O10" i="2"/>
  <c r="O11" i="2"/>
  <c r="O8" i="2"/>
  <c r="O12" i="2"/>
  <c r="O13" i="2"/>
  <c r="O15" i="2"/>
  <c r="O16" i="2"/>
  <c r="O18" i="2"/>
  <c r="O20" i="2"/>
  <c r="O21" i="2"/>
  <c r="O22" i="2"/>
  <c r="O23" i="2"/>
  <c r="O14" i="2"/>
  <c r="O25" i="2"/>
  <c r="O26" i="2"/>
  <c r="O27" i="2"/>
  <c r="O24" i="2"/>
  <c r="O28" i="2"/>
  <c r="O30" i="2"/>
  <c r="O31" i="2"/>
  <c r="O32" i="2"/>
  <c r="O33" i="2"/>
  <c r="O34" i="2"/>
  <c r="O35" i="2"/>
  <c r="O36" i="2"/>
  <c r="O37" i="2"/>
  <c r="O19" i="2"/>
  <c r="O39" i="2"/>
  <c r="O40" i="2"/>
  <c r="O41" i="2"/>
  <c r="O42" i="2"/>
  <c r="O44" i="2"/>
  <c r="O45" i="2"/>
  <c r="O46" i="2"/>
  <c r="O47" i="2"/>
  <c r="O49" i="2"/>
  <c r="O50" i="2"/>
  <c r="O51" i="2"/>
  <c r="O29" i="2"/>
  <c r="O52" i="2"/>
  <c r="O48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1" i="2"/>
  <c r="O72" i="2"/>
  <c r="O73" i="2"/>
  <c r="O74" i="2"/>
  <c r="O75" i="2"/>
  <c r="O76" i="2"/>
  <c r="O77" i="2"/>
  <c r="O79" i="2"/>
  <c r="O80" i="2"/>
  <c r="O81" i="2"/>
  <c r="O82" i="2"/>
  <c r="O83" i="2"/>
  <c r="O84" i="2"/>
  <c r="O85" i="2"/>
  <c r="O87" i="2"/>
  <c r="O88" i="2"/>
  <c r="O89" i="2"/>
  <c r="O90" i="2"/>
  <c r="O91" i="2"/>
  <c r="O92" i="2"/>
  <c r="O93" i="2"/>
  <c r="O94" i="2"/>
  <c r="O95" i="2"/>
  <c r="O97" i="2"/>
  <c r="O98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8" i="2"/>
  <c r="O129" i="2"/>
  <c r="O130" i="2"/>
  <c r="O131" i="2"/>
  <c r="O133" i="2"/>
  <c r="O134" i="2"/>
  <c r="O135" i="2"/>
  <c r="O136" i="2"/>
  <c r="O137" i="2"/>
  <c r="O138" i="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E4" i="12"/>
  <c r="D4" i="12"/>
  <c r="E3" i="12"/>
  <c r="D3" i="12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3" i="18"/>
  <c r="E160" i="2" l="1"/>
  <c r="E86" i="2"/>
  <c r="E159" i="2"/>
  <c r="E156" i="2"/>
  <c r="E154" i="2"/>
  <c r="E38" i="2"/>
  <c r="E142" i="2"/>
  <c r="E150" i="2"/>
  <c r="E148" i="2"/>
  <c r="E147" i="2"/>
  <c r="E155" i="2"/>
  <c r="E144" i="2"/>
  <c r="E140" i="2"/>
  <c r="E146" i="2"/>
  <c r="E139" i="2"/>
  <c r="E17" i="2"/>
  <c r="E153" i="2"/>
  <c r="E43" i="2"/>
  <c r="E151" i="2"/>
  <c r="E70" i="2"/>
  <c r="E157" i="2"/>
  <c r="E158" i="2"/>
  <c r="E141" i="2"/>
  <c r="E69" i="2"/>
  <c r="E132" i="2"/>
  <c r="E127" i="2"/>
  <c r="E164" i="2"/>
  <c r="E112" i="2"/>
  <c r="E163" i="2"/>
  <c r="E78" i="2"/>
  <c r="E162" i="2"/>
  <c r="E99" i="2"/>
  <c r="E161" i="2"/>
  <c r="E96" i="2"/>
  <c r="E152" i="2"/>
  <c r="E3" i="2"/>
  <c r="E145" i="2"/>
  <c r="E149" i="2"/>
  <c r="E143" i="2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3" i="19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3" i="17"/>
  <c r="E4" i="16"/>
  <c r="E5" i="16"/>
  <c r="E6" i="16"/>
  <c r="E7" i="16"/>
  <c r="E8" i="16"/>
  <c r="E9" i="16"/>
  <c r="E10" i="16"/>
  <c r="E11" i="16"/>
  <c r="E12" i="16"/>
  <c r="E13" i="16"/>
  <c r="E14" i="16"/>
  <c r="E15" i="16"/>
  <c r="E3" i="16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3" i="15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3" i="14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3" i="13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" i="1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3" i="10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" i="9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3" i="5"/>
  <c r="E4" i="4"/>
  <c r="E5" i="4"/>
  <c r="E6" i="4"/>
  <c r="E7" i="4"/>
  <c r="E8" i="4"/>
  <c r="E9" i="4"/>
  <c r="E10" i="4"/>
  <c r="E11" i="4"/>
  <c r="E12" i="4"/>
  <c r="E13" i="4"/>
  <c r="E14" i="4"/>
  <c r="E3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3" i="3"/>
  <c r="G107" i="2"/>
  <c r="H107" i="2"/>
  <c r="I107" i="2"/>
  <c r="J107" i="2"/>
  <c r="M107" i="2"/>
  <c r="N107" i="2"/>
  <c r="P107" i="2"/>
  <c r="Q107" i="2"/>
  <c r="R107" i="2"/>
  <c r="S107" i="2"/>
  <c r="T107" i="2"/>
  <c r="U107" i="2"/>
  <c r="V107" i="2"/>
  <c r="G47" i="2"/>
  <c r="H47" i="2"/>
  <c r="I47" i="2"/>
  <c r="J47" i="2"/>
  <c r="L47" i="2"/>
  <c r="M47" i="2"/>
  <c r="N47" i="2"/>
  <c r="P47" i="2"/>
  <c r="Q47" i="2"/>
  <c r="R47" i="2"/>
  <c r="S47" i="2"/>
  <c r="T47" i="2"/>
  <c r="U47" i="2"/>
  <c r="V47" i="2"/>
  <c r="G31" i="2"/>
  <c r="H31" i="2"/>
  <c r="I31" i="2"/>
  <c r="J31" i="2"/>
  <c r="K31" i="2"/>
  <c r="L31" i="2"/>
  <c r="M31" i="2"/>
  <c r="N31" i="2"/>
  <c r="R31" i="2"/>
  <c r="S31" i="2"/>
  <c r="T31" i="2"/>
  <c r="U31" i="2"/>
  <c r="V31" i="2"/>
  <c r="G68" i="2"/>
  <c r="H68" i="2"/>
  <c r="I68" i="2"/>
  <c r="J68" i="2"/>
  <c r="K68" i="2"/>
  <c r="L68" i="2"/>
  <c r="M68" i="2"/>
  <c r="N68" i="2"/>
  <c r="P68" i="2"/>
  <c r="Q68" i="2"/>
  <c r="R68" i="2"/>
  <c r="S68" i="2"/>
  <c r="V68" i="2"/>
  <c r="G77" i="2"/>
  <c r="H77" i="2"/>
  <c r="I77" i="2"/>
  <c r="J77" i="2"/>
  <c r="K77" i="2"/>
  <c r="N77" i="2"/>
  <c r="P77" i="2"/>
  <c r="Q77" i="2"/>
  <c r="R77" i="2"/>
  <c r="S77" i="2"/>
  <c r="T77" i="2"/>
  <c r="U77" i="2"/>
  <c r="V77" i="2"/>
  <c r="G52" i="2"/>
  <c r="H52" i="2"/>
  <c r="K52" i="2"/>
  <c r="L52" i="2"/>
  <c r="M52" i="2"/>
  <c r="N52" i="2"/>
  <c r="P52" i="2"/>
  <c r="Q52" i="2"/>
  <c r="R52" i="2"/>
  <c r="S52" i="2"/>
  <c r="T52" i="2"/>
  <c r="U52" i="2"/>
  <c r="V52" i="2"/>
  <c r="G19" i="2"/>
  <c r="H19" i="2"/>
  <c r="I19" i="2"/>
  <c r="J19" i="2"/>
  <c r="K19" i="2"/>
  <c r="L19" i="2"/>
  <c r="M19" i="2"/>
  <c r="N19" i="2"/>
  <c r="U19" i="2"/>
  <c r="V19" i="2"/>
  <c r="G74" i="2"/>
  <c r="H74" i="2"/>
  <c r="I74" i="2"/>
  <c r="J74" i="2"/>
  <c r="K74" i="2"/>
  <c r="L74" i="2"/>
  <c r="M74" i="2"/>
  <c r="N74" i="2"/>
  <c r="P74" i="2"/>
  <c r="Q74" i="2"/>
  <c r="R74" i="2"/>
  <c r="S74" i="2"/>
  <c r="T74" i="2"/>
  <c r="U74" i="2"/>
  <c r="G108" i="2"/>
  <c r="H108" i="2"/>
  <c r="I108" i="2"/>
  <c r="J108" i="2"/>
  <c r="L108" i="2"/>
  <c r="N108" i="2"/>
  <c r="P108" i="2"/>
  <c r="Q108" i="2"/>
  <c r="R108" i="2"/>
  <c r="S108" i="2"/>
  <c r="T108" i="2"/>
  <c r="U108" i="2"/>
  <c r="V108" i="2"/>
  <c r="G117" i="2"/>
  <c r="H117" i="2"/>
  <c r="I117" i="2"/>
  <c r="J117" i="2"/>
  <c r="K117" i="2"/>
  <c r="L117" i="2"/>
  <c r="P117" i="2"/>
  <c r="Q117" i="2"/>
  <c r="R117" i="2"/>
  <c r="S117" i="2"/>
  <c r="U117" i="2"/>
  <c r="V117" i="2"/>
  <c r="H10" i="2"/>
  <c r="N10" i="2"/>
  <c r="P10" i="2"/>
  <c r="Q10" i="2"/>
  <c r="R10" i="2"/>
  <c r="S10" i="2"/>
  <c r="T10" i="2"/>
  <c r="U10" i="2"/>
  <c r="V10" i="2"/>
  <c r="H48" i="2"/>
  <c r="I48" i="2"/>
  <c r="J48" i="2"/>
  <c r="K48" i="2"/>
  <c r="L48" i="2"/>
  <c r="M48" i="2"/>
  <c r="P48" i="2"/>
  <c r="Q48" i="2"/>
  <c r="R48" i="2"/>
  <c r="S48" i="2"/>
  <c r="T48" i="2"/>
  <c r="U48" i="2"/>
  <c r="V48" i="2"/>
  <c r="G134" i="2"/>
  <c r="H134" i="2"/>
  <c r="I134" i="2"/>
  <c r="J134" i="2"/>
  <c r="L134" i="2"/>
  <c r="M134" i="2"/>
  <c r="N134" i="2"/>
  <c r="P134" i="2"/>
  <c r="Q134" i="2"/>
  <c r="R134" i="2"/>
  <c r="S134" i="2"/>
  <c r="T134" i="2"/>
  <c r="U134" i="2"/>
  <c r="V134" i="2"/>
  <c r="I14" i="2"/>
  <c r="N14" i="2"/>
  <c r="P14" i="2"/>
  <c r="Q14" i="2"/>
  <c r="R14" i="2"/>
  <c r="S14" i="2"/>
  <c r="T14" i="2"/>
  <c r="U14" i="2"/>
  <c r="V14" i="2"/>
  <c r="G80" i="2"/>
  <c r="H80" i="2"/>
  <c r="I80" i="2"/>
  <c r="J80" i="2"/>
  <c r="K80" i="2"/>
  <c r="L80" i="2"/>
  <c r="M80" i="2"/>
  <c r="P80" i="2"/>
  <c r="Q80" i="2"/>
  <c r="R80" i="2"/>
  <c r="S80" i="2"/>
  <c r="T80" i="2"/>
  <c r="U80" i="2"/>
  <c r="V80" i="2"/>
  <c r="G28" i="2"/>
  <c r="H28" i="2"/>
  <c r="I28" i="2"/>
  <c r="J28" i="2"/>
  <c r="K28" i="2"/>
  <c r="L28" i="2"/>
  <c r="M28" i="2"/>
  <c r="N28" i="2"/>
  <c r="P28" i="2"/>
  <c r="Q28" i="2"/>
  <c r="R28" i="2"/>
  <c r="S28" i="2"/>
  <c r="T28" i="2"/>
  <c r="U28" i="2"/>
  <c r="V28" i="2"/>
  <c r="G41" i="2"/>
  <c r="H41" i="2"/>
  <c r="I41" i="2"/>
  <c r="J41" i="2"/>
  <c r="K41" i="2"/>
  <c r="N41" i="2"/>
  <c r="P41" i="2"/>
  <c r="Q41" i="2"/>
  <c r="R41" i="2"/>
  <c r="S41" i="2"/>
  <c r="T41" i="2"/>
  <c r="U41" i="2"/>
  <c r="V41" i="2"/>
  <c r="G85" i="2"/>
  <c r="H85" i="2"/>
  <c r="I85" i="2"/>
  <c r="J85" i="2"/>
  <c r="K85" i="2"/>
  <c r="L85" i="2"/>
  <c r="M85" i="2"/>
  <c r="N85" i="2"/>
  <c r="P85" i="2"/>
  <c r="Q85" i="2"/>
  <c r="R85" i="2"/>
  <c r="S85" i="2"/>
  <c r="V85" i="2"/>
  <c r="G21" i="2"/>
  <c r="H21" i="2"/>
  <c r="J21" i="2"/>
  <c r="P21" i="2"/>
  <c r="Q21" i="2"/>
  <c r="R21" i="2"/>
  <c r="S21" i="2"/>
  <c r="T21" i="2"/>
  <c r="U21" i="2"/>
  <c r="V21" i="2"/>
  <c r="G109" i="2"/>
  <c r="H109" i="2"/>
  <c r="I109" i="2"/>
  <c r="J109" i="2"/>
  <c r="K109" i="2"/>
  <c r="L109" i="2"/>
  <c r="M109" i="2"/>
  <c r="N109" i="2"/>
  <c r="P109" i="2"/>
  <c r="R109" i="2"/>
  <c r="S109" i="2"/>
  <c r="T109" i="2"/>
  <c r="U109" i="2"/>
  <c r="V109" i="2"/>
  <c r="G138" i="2"/>
  <c r="H138" i="2"/>
  <c r="I138" i="2"/>
  <c r="J138" i="2"/>
  <c r="K138" i="2"/>
  <c r="L138" i="2"/>
  <c r="M138" i="2"/>
  <c r="P138" i="2"/>
  <c r="Q138" i="2"/>
  <c r="R138" i="2"/>
  <c r="S138" i="2"/>
  <c r="T138" i="2"/>
  <c r="U138" i="2"/>
  <c r="V138" i="2"/>
  <c r="G12" i="2"/>
  <c r="H12" i="2"/>
  <c r="I12" i="2"/>
  <c r="J12" i="2"/>
  <c r="K12" i="2"/>
  <c r="L12" i="2"/>
  <c r="M12" i="2"/>
  <c r="S12" i="2"/>
  <c r="T12" i="2"/>
  <c r="U12" i="2"/>
  <c r="V12" i="2"/>
  <c r="G81" i="2"/>
  <c r="H81" i="2"/>
  <c r="I81" i="2"/>
  <c r="J81" i="2"/>
  <c r="K81" i="2"/>
  <c r="L81" i="2"/>
  <c r="N81" i="2"/>
  <c r="P81" i="2"/>
  <c r="Q81" i="2"/>
  <c r="R81" i="2"/>
  <c r="S81" i="2"/>
  <c r="T81" i="2"/>
  <c r="U81" i="2"/>
  <c r="V81" i="2"/>
  <c r="G57" i="2"/>
  <c r="H57" i="2"/>
  <c r="I57" i="2"/>
  <c r="J57" i="2"/>
  <c r="K57" i="2"/>
  <c r="L57" i="2"/>
  <c r="M57" i="2"/>
  <c r="P57" i="2"/>
  <c r="R57" i="2"/>
  <c r="S57" i="2"/>
  <c r="T57" i="2"/>
  <c r="U57" i="2"/>
  <c r="V57" i="2"/>
  <c r="G123" i="2"/>
  <c r="H123" i="2"/>
  <c r="I123" i="2"/>
  <c r="J123" i="2"/>
  <c r="K123" i="2"/>
  <c r="L123" i="2"/>
  <c r="M123" i="2"/>
  <c r="N123" i="2"/>
  <c r="P123" i="2"/>
  <c r="Q123" i="2"/>
  <c r="R123" i="2"/>
  <c r="S123" i="2"/>
  <c r="T123" i="2"/>
  <c r="V123" i="2"/>
  <c r="G118" i="2"/>
  <c r="H118" i="2"/>
  <c r="I118" i="2"/>
  <c r="J118" i="2"/>
  <c r="K118" i="2"/>
  <c r="L118" i="2"/>
  <c r="M118" i="2"/>
  <c r="N118" i="2"/>
  <c r="P118" i="2"/>
  <c r="Q118" i="2"/>
  <c r="R118" i="2"/>
  <c r="S118" i="2"/>
  <c r="T118" i="2"/>
  <c r="V118" i="2"/>
  <c r="G121" i="2"/>
  <c r="H121" i="2"/>
  <c r="I121" i="2"/>
  <c r="J121" i="2"/>
  <c r="K121" i="2"/>
  <c r="L121" i="2"/>
  <c r="M121" i="2"/>
  <c r="N121" i="2"/>
  <c r="P121" i="2"/>
  <c r="R121" i="2"/>
  <c r="S121" i="2"/>
  <c r="T121" i="2"/>
  <c r="U121" i="2"/>
  <c r="V121" i="2"/>
  <c r="G34" i="2"/>
  <c r="H34" i="2"/>
  <c r="I34" i="2"/>
  <c r="J34" i="2"/>
  <c r="K34" i="2"/>
  <c r="L34" i="2"/>
  <c r="M34" i="2"/>
  <c r="N34" i="2"/>
  <c r="P34" i="2"/>
  <c r="Q34" i="2"/>
  <c r="R34" i="2"/>
  <c r="U34" i="2"/>
  <c r="G35" i="2"/>
  <c r="H35" i="2"/>
  <c r="I35" i="2"/>
  <c r="J35" i="2"/>
  <c r="K35" i="2"/>
  <c r="L35" i="2"/>
  <c r="M35" i="2"/>
  <c r="P35" i="2"/>
  <c r="Q35" i="2"/>
  <c r="R35" i="2"/>
  <c r="S35" i="2"/>
  <c r="T35" i="2"/>
  <c r="U35" i="2"/>
  <c r="V35" i="2"/>
  <c r="G135" i="2"/>
  <c r="H135" i="2"/>
  <c r="I135" i="2"/>
  <c r="J135" i="2"/>
  <c r="K135" i="2"/>
  <c r="M135" i="2"/>
  <c r="N135" i="2"/>
  <c r="P135" i="2"/>
  <c r="Q135" i="2"/>
  <c r="R135" i="2"/>
  <c r="S135" i="2"/>
  <c r="T135" i="2"/>
  <c r="U135" i="2"/>
  <c r="V135" i="2"/>
  <c r="G89" i="2"/>
  <c r="H89" i="2"/>
  <c r="I89" i="2"/>
  <c r="J89" i="2"/>
  <c r="K89" i="2"/>
  <c r="L89" i="2"/>
  <c r="M89" i="2"/>
  <c r="N89" i="2"/>
  <c r="P89" i="2"/>
  <c r="Q89" i="2"/>
  <c r="R89" i="2"/>
  <c r="S89" i="2"/>
  <c r="T89" i="2"/>
  <c r="U89" i="2"/>
  <c r="G25" i="2"/>
  <c r="H25" i="2"/>
  <c r="I25" i="2"/>
  <c r="J25" i="2"/>
  <c r="K25" i="2"/>
  <c r="L25" i="2"/>
  <c r="M25" i="2"/>
  <c r="N25" i="2"/>
  <c r="P25" i="2"/>
  <c r="Q25" i="2"/>
  <c r="R25" i="2"/>
  <c r="S25" i="2"/>
  <c r="V25" i="2"/>
  <c r="G7" i="2"/>
  <c r="H7" i="2"/>
  <c r="I7" i="2"/>
  <c r="J7" i="2"/>
  <c r="K7" i="2"/>
  <c r="L7" i="2"/>
  <c r="M7" i="2"/>
  <c r="N7" i="2"/>
  <c r="P7" i="2"/>
  <c r="Q7" i="2"/>
  <c r="R7" i="2"/>
  <c r="S7" i="2"/>
  <c r="T7" i="2"/>
  <c r="V7" i="2"/>
  <c r="G110" i="2"/>
  <c r="H110" i="2"/>
  <c r="I110" i="2"/>
  <c r="J110" i="2"/>
  <c r="K110" i="2"/>
  <c r="L110" i="2"/>
  <c r="M110" i="2"/>
  <c r="N110" i="2"/>
  <c r="P110" i="2"/>
  <c r="Q110" i="2"/>
  <c r="R110" i="2"/>
  <c r="S110" i="2"/>
  <c r="U110" i="2"/>
  <c r="V110" i="2"/>
  <c r="G90" i="2"/>
  <c r="H90" i="2"/>
  <c r="I90" i="2"/>
  <c r="J90" i="2"/>
  <c r="K90" i="2"/>
  <c r="L90" i="2"/>
  <c r="P90" i="2"/>
  <c r="Q90" i="2"/>
  <c r="R90" i="2"/>
  <c r="S90" i="2"/>
  <c r="T90" i="2"/>
  <c r="U90" i="2"/>
  <c r="V90" i="2"/>
  <c r="G24" i="2"/>
  <c r="H24" i="2"/>
  <c r="J24" i="2"/>
  <c r="N24" i="2"/>
  <c r="P24" i="2"/>
  <c r="Q24" i="2"/>
  <c r="R24" i="2"/>
  <c r="S24" i="2"/>
  <c r="T24" i="2"/>
  <c r="U24" i="2"/>
  <c r="V24" i="2"/>
  <c r="G95" i="2"/>
  <c r="H95" i="2"/>
  <c r="J95" i="2"/>
  <c r="K95" i="2"/>
  <c r="M95" i="2"/>
  <c r="N95" i="2"/>
  <c r="P95" i="2"/>
  <c r="Q95" i="2"/>
  <c r="R95" i="2"/>
  <c r="S95" i="2"/>
  <c r="T95" i="2"/>
  <c r="U95" i="2"/>
  <c r="V95" i="2"/>
  <c r="G45" i="2"/>
  <c r="I45" i="2"/>
  <c r="J45" i="2"/>
  <c r="K45" i="2"/>
  <c r="L45" i="2"/>
  <c r="M45" i="2"/>
  <c r="N45" i="2"/>
  <c r="Q45" i="2"/>
  <c r="R45" i="2"/>
  <c r="S45" i="2"/>
  <c r="T45" i="2"/>
  <c r="U45" i="2"/>
  <c r="V45" i="2"/>
  <c r="G64" i="2"/>
  <c r="H64" i="2"/>
  <c r="I64" i="2"/>
  <c r="J64" i="2"/>
  <c r="P64" i="2"/>
  <c r="Q64" i="2"/>
  <c r="R64" i="2"/>
  <c r="S64" i="2"/>
  <c r="T64" i="2"/>
  <c r="U64" i="2"/>
  <c r="V64" i="2"/>
  <c r="G58" i="2"/>
  <c r="H58" i="2"/>
  <c r="K58" i="2"/>
  <c r="L58" i="2"/>
  <c r="M58" i="2"/>
  <c r="N58" i="2"/>
  <c r="P58" i="2"/>
  <c r="Q58" i="2"/>
  <c r="R58" i="2"/>
  <c r="S58" i="2"/>
  <c r="T58" i="2"/>
  <c r="U58" i="2"/>
  <c r="V58" i="2"/>
  <c r="G75" i="2"/>
  <c r="H75" i="2"/>
  <c r="I75" i="2"/>
  <c r="J75" i="2"/>
  <c r="K75" i="2"/>
  <c r="L75" i="2"/>
  <c r="M75" i="2"/>
  <c r="N75" i="2"/>
  <c r="Q75" i="2"/>
  <c r="R75" i="2"/>
  <c r="S75" i="2"/>
  <c r="T75" i="2"/>
  <c r="U75" i="2"/>
  <c r="V75" i="2"/>
  <c r="G20" i="2"/>
  <c r="H20" i="2"/>
  <c r="I20" i="2"/>
  <c r="K20" i="2"/>
  <c r="L20" i="2"/>
  <c r="M20" i="2"/>
  <c r="N20" i="2"/>
  <c r="P20" i="2"/>
  <c r="Q20" i="2"/>
  <c r="R20" i="2"/>
  <c r="S20" i="2"/>
  <c r="T20" i="2"/>
  <c r="U20" i="2"/>
  <c r="V20" i="2"/>
  <c r="G53" i="2"/>
  <c r="H53" i="2"/>
  <c r="I53" i="2"/>
  <c r="J53" i="2"/>
  <c r="K53" i="2"/>
  <c r="M53" i="2"/>
  <c r="N53" i="2"/>
  <c r="P53" i="2"/>
  <c r="Q53" i="2"/>
  <c r="R53" i="2"/>
  <c r="S53" i="2"/>
  <c r="T53" i="2"/>
  <c r="U53" i="2"/>
  <c r="V53" i="2"/>
  <c r="G126" i="2"/>
  <c r="H126" i="2"/>
  <c r="I126" i="2"/>
  <c r="J126" i="2"/>
  <c r="K126" i="2"/>
  <c r="L126" i="2"/>
  <c r="M126" i="2"/>
  <c r="N126" i="2"/>
  <c r="P126" i="2"/>
  <c r="Q126" i="2"/>
  <c r="R126" i="2"/>
  <c r="S126" i="2"/>
  <c r="V126" i="2"/>
  <c r="G128" i="2"/>
  <c r="H128" i="2"/>
  <c r="I128" i="2"/>
  <c r="J128" i="2"/>
  <c r="L128" i="2"/>
  <c r="M128" i="2"/>
  <c r="N128" i="2"/>
  <c r="P128" i="2"/>
  <c r="Q128" i="2"/>
  <c r="R128" i="2"/>
  <c r="S128" i="2"/>
  <c r="T128" i="2"/>
  <c r="U128" i="2"/>
  <c r="V128" i="2"/>
  <c r="G29" i="2"/>
  <c r="H29" i="2"/>
  <c r="I29" i="2"/>
  <c r="L29" i="2"/>
  <c r="M29" i="2"/>
  <c r="N29" i="2"/>
  <c r="P29" i="2"/>
  <c r="Q29" i="2"/>
  <c r="R29" i="2"/>
  <c r="S29" i="2"/>
  <c r="T29" i="2"/>
  <c r="U29" i="2"/>
  <c r="V29" i="2"/>
  <c r="G104" i="2"/>
  <c r="H104" i="2"/>
  <c r="I104" i="2"/>
  <c r="J104" i="2"/>
  <c r="K104" i="2"/>
  <c r="L104" i="2"/>
  <c r="M104" i="2"/>
  <c r="N104" i="2"/>
  <c r="P104" i="2"/>
  <c r="Q104" i="2"/>
  <c r="R104" i="2"/>
  <c r="S104" i="2"/>
  <c r="V104" i="2"/>
  <c r="H4" i="2"/>
  <c r="I4" i="2"/>
  <c r="J4" i="2"/>
  <c r="P4" i="2"/>
  <c r="Q4" i="2"/>
  <c r="R4" i="2"/>
  <c r="S4" i="2"/>
  <c r="T4" i="2"/>
  <c r="U4" i="2"/>
  <c r="V4" i="2"/>
  <c r="K23" i="2"/>
  <c r="L23" i="2"/>
  <c r="M23" i="2"/>
  <c r="N23" i="2"/>
  <c r="P23" i="2"/>
  <c r="Q23" i="2"/>
  <c r="R23" i="2"/>
  <c r="S23" i="2"/>
  <c r="T23" i="2"/>
  <c r="U23" i="2"/>
  <c r="V23" i="2"/>
  <c r="G111" i="2"/>
  <c r="H111" i="2"/>
  <c r="I111" i="2"/>
  <c r="J111" i="2"/>
  <c r="K111" i="2"/>
  <c r="L111" i="2"/>
  <c r="M111" i="2"/>
  <c r="N111" i="2"/>
  <c r="Q111" i="2"/>
  <c r="R111" i="2"/>
  <c r="S111" i="2"/>
  <c r="T111" i="2"/>
  <c r="U111" i="2"/>
  <c r="V111" i="2"/>
  <c r="G59" i="2"/>
  <c r="H59" i="2"/>
  <c r="I59" i="2"/>
  <c r="J59" i="2"/>
  <c r="K59" i="2"/>
  <c r="L59" i="2"/>
  <c r="M59" i="2"/>
  <c r="N59" i="2"/>
  <c r="P59" i="2"/>
  <c r="Q59" i="2"/>
  <c r="R59" i="2"/>
  <c r="S59" i="2"/>
  <c r="V59" i="2"/>
  <c r="G129" i="2"/>
  <c r="H129" i="2"/>
  <c r="I129" i="2"/>
  <c r="J129" i="2"/>
  <c r="K129" i="2"/>
  <c r="L129" i="2"/>
  <c r="M129" i="2"/>
  <c r="N129" i="2"/>
  <c r="Q129" i="2"/>
  <c r="R129" i="2"/>
  <c r="S129" i="2"/>
  <c r="T129" i="2"/>
  <c r="U129" i="2"/>
  <c r="V129" i="2"/>
  <c r="H124" i="2"/>
  <c r="I124" i="2"/>
  <c r="J124" i="2"/>
  <c r="K124" i="2"/>
  <c r="L124" i="2"/>
  <c r="M124" i="2"/>
  <c r="N124" i="2"/>
  <c r="P124" i="2"/>
  <c r="Q124" i="2"/>
  <c r="R124" i="2"/>
  <c r="S124" i="2"/>
  <c r="T124" i="2"/>
  <c r="U124" i="2"/>
  <c r="V124" i="2"/>
  <c r="I30" i="2"/>
  <c r="J30" i="2"/>
  <c r="K30" i="2"/>
  <c r="L30" i="2"/>
  <c r="M30" i="2"/>
  <c r="N30" i="2"/>
  <c r="P30" i="2"/>
  <c r="Q30" i="2"/>
  <c r="R30" i="2"/>
  <c r="S30" i="2"/>
  <c r="T30" i="2"/>
  <c r="U30" i="2"/>
  <c r="V30" i="2"/>
  <c r="G36" i="2"/>
  <c r="H36" i="2"/>
  <c r="I36" i="2"/>
  <c r="K36" i="2"/>
  <c r="L36" i="2"/>
  <c r="M36" i="2"/>
  <c r="N36" i="2"/>
  <c r="P36" i="2"/>
  <c r="Q36" i="2"/>
  <c r="R36" i="2"/>
  <c r="S36" i="2"/>
  <c r="T36" i="2"/>
  <c r="U36" i="2"/>
  <c r="V36" i="2"/>
  <c r="G105" i="2"/>
  <c r="H105" i="2"/>
  <c r="I105" i="2"/>
  <c r="J105" i="2"/>
  <c r="K105" i="2"/>
  <c r="L105" i="2"/>
  <c r="M105" i="2"/>
  <c r="N105" i="2"/>
  <c r="P105" i="2"/>
  <c r="R105" i="2"/>
  <c r="S105" i="2"/>
  <c r="T105" i="2"/>
  <c r="U105" i="2"/>
  <c r="V105" i="2"/>
  <c r="H82" i="2"/>
  <c r="I82" i="2"/>
  <c r="J82" i="2"/>
  <c r="K82" i="2"/>
  <c r="L82" i="2"/>
  <c r="M82" i="2"/>
  <c r="N82" i="2"/>
  <c r="P82" i="2"/>
  <c r="Q82" i="2"/>
  <c r="R82" i="2"/>
  <c r="S82" i="2"/>
  <c r="T82" i="2"/>
  <c r="U82" i="2"/>
  <c r="V82" i="2"/>
  <c r="G103" i="2"/>
  <c r="H103" i="2"/>
  <c r="J103" i="2"/>
  <c r="K103" i="2"/>
  <c r="M103" i="2"/>
  <c r="N103" i="2"/>
  <c r="P103" i="2"/>
  <c r="Q103" i="2"/>
  <c r="R103" i="2"/>
  <c r="S103" i="2"/>
  <c r="T103" i="2"/>
  <c r="U103" i="2"/>
  <c r="V103" i="2"/>
  <c r="G44" i="2"/>
  <c r="H44" i="2"/>
  <c r="I44" i="2"/>
  <c r="J44" i="2"/>
  <c r="K44" i="2"/>
  <c r="L44" i="2"/>
  <c r="M44" i="2"/>
  <c r="N44" i="2"/>
  <c r="P44" i="2"/>
  <c r="Q44" i="2"/>
  <c r="T44" i="2"/>
  <c r="U44" i="2"/>
  <c r="V44" i="2"/>
  <c r="G50" i="2"/>
  <c r="H50" i="2"/>
  <c r="I50" i="2"/>
  <c r="J50" i="2"/>
  <c r="K50" i="2"/>
  <c r="N50" i="2"/>
  <c r="P50" i="2"/>
  <c r="Q50" i="2"/>
  <c r="R50" i="2"/>
  <c r="S50" i="2"/>
  <c r="T50" i="2"/>
  <c r="U50" i="2"/>
  <c r="V50" i="2"/>
  <c r="G26" i="2"/>
  <c r="H26" i="2"/>
  <c r="I26" i="2"/>
  <c r="J26" i="2"/>
  <c r="K26" i="2"/>
  <c r="L26" i="2"/>
  <c r="M26" i="2"/>
  <c r="N26" i="2"/>
  <c r="P26" i="2"/>
  <c r="Q26" i="2"/>
  <c r="R26" i="2"/>
  <c r="S26" i="2"/>
  <c r="U26" i="2"/>
  <c r="G97" i="2"/>
  <c r="H97" i="2"/>
  <c r="I97" i="2"/>
  <c r="J97" i="2"/>
  <c r="K97" i="2"/>
  <c r="M97" i="2"/>
  <c r="P97" i="2"/>
  <c r="Q97" i="2"/>
  <c r="R97" i="2"/>
  <c r="S97" i="2"/>
  <c r="T97" i="2"/>
  <c r="U97" i="2"/>
  <c r="V97" i="2"/>
  <c r="G49" i="2"/>
  <c r="H49" i="2"/>
  <c r="J49" i="2"/>
  <c r="K49" i="2"/>
  <c r="L49" i="2"/>
  <c r="M49" i="2"/>
  <c r="N49" i="2"/>
  <c r="P49" i="2"/>
  <c r="Q49" i="2"/>
  <c r="R49" i="2"/>
  <c r="S49" i="2"/>
  <c r="T49" i="2"/>
  <c r="U49" i="2"/>
  <c r="V49" i="2"/>
  <c r="G122" i="2"/>
  <c r="H122" i="2"/>
  <c r="I122" i="2"/>
  <c r="J122" i="2"/>
  <c r="K122" i="2"/>
  <c r="L122" i="2"/>
  <c r="M122" i="2"/>
  <c r="N122" i="2"/>
  <c r="P122" i="2"/>
  <c r="Q122" i="2"/>
  <c r="R122" i="2"/>
  <c r="S122" i="2"/>
  <c r="T122" i="2"/>
  <c r="V122" i="2"/>
  <c r="G33" i="2"/>
  <c r="H33" i="2"/>
  <c r="I33" i="2"/>
  <c r="J33" i="2"/>
  <c r="K33" i="2"/>
  <c r="L33" i="2"/>
  <c r="M33" i="2"/>
  <c r="Q33" i="2"/>
  <c r="R33" i="2"/>
  <c r="S33" i="2"/>
  <c r="T33" i="2"/>
  <c r="U33" i="2"/>
  <c r="V33" i="2"/>
  <c r="G11" i="2"/>
  <c r="H11" i="2"/>
  <c r="I11" i="2"/>
  <c r="J11" i="2"/>
  <c r="M11" i="2"/>
  <c r="P11" i="2"/>
  <c r="Q11" i="2"/>
  <c r="R11" i="2"/>
  <c r="S11" i="2"/>
  <c r="T11" i="2"/>
  <c r="U11" i="2"/>
  <c r="V11" i="2"/>
  <c r="G71" i="2"/>
  <c r="H71" i="2"/>
  <c r="J71" i="2"/>
  <c r="L71" i="2"/>
  <c r="M71" i="2"/>
  <c r="N71" i="2"/>
  <c r="P71" i="2"/>
  <c r="Q71" i="2"/>
  <c r="R71" i="2"/>
  <c r="S71" i="2"/>
  <c r="T71" i="2"/>
  <c r="U71" i="2"/>
  <c r="V71" i="2"/>
  <c r="G116" i="2"/>
  <c r="H116" i="2"/>
  <c r="I116" i="2"/>
  <c r="J116" i="2"/>
  <c r="K116" i="2"/>
  <c r="L116" i="2"/>
  <c r="M116" i="2"/>
  <c r="N116" i="2"/>
  <c r="P116" i="2"/>
  <c r="Q116" i="2"/>
  <c r="R116" i="2"/>
  <c r="S116" i="2"/>
  <c r="T116" i="2"/>
  <c r="V116" i="2"/>
  <c r="G94" i="2"/>
  <c r="H94" i="2"/>
  <c r="I94" i="2"/>
  <c r="J94" i="2"/>
  <c r="K94" i="2"/>
  <c r="L94" i="2"/>
  <c r="M94" i="2"/>
  <c r="N94" i="2"/>
  <c r="P94" i="2"/>
  <c r="Q94" i="2"/>
  <c r="R94" i="2"/>
  <c r="S94" i="2"/>
  <c r="T94" i="2"/>
  <c r="V94" i="2"/>
  <c r="G125" i="2"/>
  <c r="H125" i="2"/>
  <c r="I125" i="2"/>
  <c r="J125" i="2"/>
  <c r="K125" i="2"/>
  <c r="L125" i="2"/>
  <c r="M125" i="2"/>
  <c r="N125" i="2"/>
  <c r="Q125" i="2"/>
  <c r="R125" i="2"/>
  <c r="S125" i="2"/>
  <c r="T125" i="2"/>
  <c r="U125" i="2"/>
  <c r="V125" i="2"/>
  <c r="G22" i="2"/>
  <c r="H22" i="2"/>
  <c r="I22" i="2"/>
  <c r="J22" i="2"/>
  <c r="K22" i="2"/>
  <c r="L22" i="2"/>
  <c r="M22" i="2"/>
  <c r="N22" i="2"/>
  <c r="R22" i="2"/>
  <c r="S22" i="2"/>
  <c r="T22" i="2"/>
  <c r="U22" i="2"/>
  <c r="V22" i="2"/>
  <c r="G32" i="2"/>
  <c r="H32" i="2"/>
  <c r="I32" i="2"/>
  <c r="J32" i="2"/>
  <c r="K32" i="2"/>
  <c r="L32" i="2"/>
  <c r="M32" i="2"/>
  <c r="N32" i="2"/>
  <c r="P32" i="2"/>
  <c r="Q32" i="2"/>
  <c r="R32" i="2"/>
  <c r="S32" i="2"/>
  <c r="T32" i="2"/>
  <c r="U32" i="2"/>
  <c r="V32" i="2"/>
  <c r="G136" i="2"/>
  <c r="H136" i="2"/>
  <c r="I136" i="2"/>
  <c r="J136" i="2"/>
  <c r="K136" i="2"/>
  <c r="L136" i="2"/>
  <c r="M136" i="2"/>
  <c r="N136" i="2"/>
  <c r="P136" i="2"/>
  <c r="Q136" i="2"/>
  <c r="R136" i="2"/>
  <c r="S136" i="2"/>
  <c r="U136" i="2"/>
  <c r="V136" i="2"/>
  <c r="G79" i="2"/>
  <c r="H79" i="2"/>
  <c r="I79" i="2"/>
  <c r="J79" i="2"/>
  <c r="M79" i="2"/>
  <c r="N79" i="2"/>
  <c r="P79" i="2"/>
  <c r="Q79" i="2"/>
  <c r="R79" i="2"/>
  <c r="S79" i="2"/>
  <c r="T79" i="2"/>
  <c r="U79" i="2"/>
  <c r="V79" i="2"/>
  <c r="G76" i="2"/>
  <c r="H76" i="2"/>
  <c r="I76" i="2"/>
  <c r="J76" i="2"/>
  <c r="P76" i="2"/>
  <c r="Q76" i="2"/>
  <c r="R76" i="2"/>
  <c r="S76" i="2"/>
  <c r="T76" i="2"/>
  <c r="U76" i="2"/>
  <c r="V76" i="2"/>
  <c r="G130" i="2"/>
  <c r="H130" i="2"/>
  <c r="I130" i="2"/>
  <c r="J130" i="2"/>
  <c r="L130" i="2"/>
  <c r="M130" i="2"/>
  <c r="N130" i="2"/>
  <c r="P130" i="2"/>
  <c r="Q130" i="2"/>
  <c r="R130" i="2"/>
  <c r="S130" i="2"/>
  <c r="T130" i="2"/>
  <c r="U130" i="2"/>
  <c r="V130" i="2"/>
  <c r="G106" i="2"/>
  <c r="H106" i="2"/>
  <c r="I106" i="2"/>
  <c r="J106" i="2"/>
  <c r="L106" i="2"/>
  <c r="M106" i="2"/>
  <c r="N106" i="2"/>
  <c r="P106" i="2"/>
  <c r="Q106" i="2"/>
  <c r="R106" i="2"/>
  <c r="S106" i="2"/>
  <c r="T106" i="2"/>
  <c r="U106" i="2"/>
  <c r="V106" i="2"/>
  <c r="G65" i="2"/>
  <c r="H65" i="2"/>
  <c r="I65" i="2"/>
  <c r="J65" i="2"/>
  <c r="K65" i="2"/>
  <c r="L65" i="2"/>
  <c r="M65" i="2"/>
  <c r="N65" i="2"/>
  <c r="P65" i="2"/>
  <c r="Q65" i="2"/>
  <c r="R65" i="2"/>
  <c r="S65" i="2"/>
  <c r="U65" i="2"/>
  <c r="V65" i="2"/>
  <c r="G137" i="2"/>
  <c r="H137" i="2"/>
  <c r="I137" i="2"/>
  <c r="J137" i="2"/>
  <c r="K137" i="2"/>
  <c r="L137" i="2"/>
  <c r="M137" i="2"/>
  <c r="P137" i="2"/>
  <c r="Q137" i="2"/>
  <c r="R137" i="2"/>
  <c r="S137" i="2"/>
  <c r="T137" i="2"/>
  <c r="U137" i="2"/>
  <c r="V137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V13" i="2"/>
  <c r="G39" i="2"/>
  <c r="H39" i="2"/>
  <c r="I39" i="2"/>
  <c r="J39" i="2"/>
  <c r="L39" i="2"/>
  <c r="M39" i="2"/>
  <c r="N39" i="2"/>
  <c r="P39" i="2"/>
  <c r="Q39" i="2"/>
  <c r="R39" i="2"/>
  <c r="S39" i="2"/>
  <c r="T39" i="2"/>
  <c r="U39" i="2"/>
  <c r="V39" i="2"/>
  <c r="H119" i="2"/>
  <c r="I119" i="2"/>
  <c r="J119" i="2"/>
  <c r="K119" i="2"/>
  <c r="L119" i="2"/>
  <c r="M119" i="2"/>
  <c r="N119" i="2"/>
  <c r="P119" i="2"/>
  <c r="Q119" i="2"/>
  <c r="R119" i="2"/>
  <c r="S119" i="2"/>
  <c r="T119" i="2"/>
  <c r="U119" i="2"/>
  <c r="V119" i="2"/>
  <c r="G98" i="2"/>
  <c r="H98" i="2"/>
  <c r="J98" i="2"/>
  <c r="K98" i="2"/>
  <c r="L98" i="2"/>
  <c r="M98" i="2"/>
  <c r="N98" i="2"/>
  <c r="P98" i="2"/>
  <c r="Q98" i="2"/>
  <c r="R98" i="2"/>
  <c r="S98" i="2"/>
  <c r="T98" i="2"/>
  <c r="U98" i="2"/>
  <c r="V98" i="2"/>
  <c r="G15" i="2"/>
  <c r="H15" i="2"/>
  <c r="I15" i="2"/>
  <c r="J15" i="2"/>
  <c r="K15" i="2"/>
  <c r="L15" i="2"/>
  <c r="M15" i="2"/>
  <c r="N15" i="2"/>
  <c r="P15" i="2"/>
  <c r="T15" i="2"/>
  <c r="G91" i="2"/>
  <c r="H91" i="2"/>
  <c r="I91" i="2"/>
  <c r="J91" i="2"/>
  <c r="K91" i="2"/>
  <c r="L91" i="2"/>
  <c r="M91" i="2"/>
  <c r="N91" i="2"/>
  <c r="R91" i="2"/>
  <c r="S91" i="2"/>
  <c r="T91" i="2"/>
  <c r="U91" i="2"/>
  <c r="V91" i="2"/>
  <c r="H113" i="2"/>
  <c r="I113" i="2"/>
  <c r="J113" i="2"/>
  <c r="K113" i="2"/>
  <c r="L113" i="2"/>
  <c r="M113" i="2"/>
  <c r="N113" i="2"/>
  <c r="P113" i="2"/>
  <c r="Q113" i="2"/>
  <c r="R113" i="2"/>
  <c r="S113" i="2"/>
  <c r="T113" i="2"/>
  <c r="U113" i="2"/>
  <c r="V113" i="2"/>
  <c r="G83" i="2"/>
  <c r="H83" i="2"/>
  <c r="I83" i="2"/>
  <c r="J83" i="2"/>
  <c r="K83" i="2"/>
  <c r="L83" i="2"/>
  <c r="M83" i="2"/>
  <c r="N83" i="2"/>
  <c r="P83" i="2"/>
  <c r="Q83" i="2"/>
  <c r="R83" i="2"/>
  <c r="S83" i="2"/>
  <c r="T83" i="2"/>
  <c r="U83" i="2"/>
  <c r="V83" i="2"/>
  <c r="G60" i="2"/>
  <c r="I60" i="2"/>
  <c r="J60" i="2"/>
  <c r="K60" i="2"/>
  <c r="L60" i="2"/>
  <c r="M60" i="2"/>
  <c r="N60" i="2"/>
  <c r="P60" i="2"/>
  <c r="Q60" i="2"/>
  <c r="R60" i="2"/>
  <c r="S60" i="2"/>
  <c r="T60" i="2"/>
  <c r="U60" i="2"/>
  <c r="V60" i="2"/>
  <c r="G87" i="2"/>
  <c r="H87" i="2"/>
  <c r="J87" i="2"/>
  <c r="K87" i="2"/>
  <c r="L87" i="2"/>
  <c r="M87" i="2"/>
  <c r="N87" i="2"/>
  <c r="P87" i="2"/>
  <c r="Q87" i="2"/>
  <c r="R87" i="2"/>
  <c r="S87" i="2"/>
  <c r="T87" i="2"/>
  <c r="U87" i="2"/>
  <c r="V87" i="2"/>
  <c r="G100" i="2"/>
  <c r="H100" i="2"/>
  <c r="I100" i="2"/>
  <c r="J100" i="2"/>
  <c r="K100" i="2"/>
  <c r="L100" i="2"/>
  <c r="M100" i="2"/>
  <c r="N100" i="2"/>
  <c r="P100" i="2"/>
  <c r="Q100" i="2"/>
  <c r="R100" i="2"/>
  <c r="S100" i="2"/>
  <c r="U100" i="2"/>
  <c r="V100" i="2"/>
  <c r="G61" i="2"/>
  <c r="H61" i="2"/>
  <c r="I61" i="2"/>
  <c r="J61" i="2"/>
  <c r="K61" i="2"/>
  <c r="L61" i="2"/>
  <c r="M61" i="2"/>
  <c r="P61" i="2"/>
  <c r="Q61" i="2"/>
  <c r="R61" i="2"/>
  <c r="S61" i="2"/>
  <c r="T61" i="2"/>
  <c r="U61" i="2"/>
  <c r="V61" i="2"/>
  <c r="G92" i="2"/>
  <c r="H92" i="2"/>
  <c r="I92" i="2"/>
  <c r="J92" i="2"/>
  <c r="K92" i="2"/>
  <c r="L92" i="2"/>
  <c r="M92" i="2"/>
  <c r="N92" i="2"/>
  <c r="P92" i="2"/>
  <c r="Q92" i="2"/>
  <c r="R92" i="2"/>
  <c r="S92" i="2"/>
  <c r="T92" i="2"/>
  <c r="U92" i="2"/>
  <c r="V92" i="2"/>
  <c r="G72" i="2"/>
  <c r="H72" i="2"/>
  <c r="I72" i="2"/>
  <c r="J72" i="2"/>
  <c r="K72" i="2"/>
  <c r="L72" i="2"/>
  <c r="M72" i="2"/>
  <c r="Q72" i="2"/>
  <c r="R72" i="2"/>
  <c r="S72" i="2"/>
  <c r="T72" i="2"/>
  <c r="U72" i="2"/>
  <c r="V72" i="2"/>
  <c r="G6" i="2"/>
  <c r="H6" i="2"/>
  <c r="I6" i="2"/>
  <c r="J6" i="2"/>
  <c r="K6" i="2"/>
  <c r="L6" i="2"/>
  <c r="M6" i="2"/>
  <c r="N6" i="2"/>
  <c r="P6" i="2"/>
  <c r="Q6" i="2"/>
  <c r="R6" i="2"/>
  <c r="S6" i="2"/>
  <c r="T6" i="2"/>
  <c r="V6" i="2"/>
  <c r="G101" i="2"/>
  <c r="H101" i="2"/>
  <c r="I101" i="2"/>
  <c r="K101" i="2"/>
  <c r="L101" i="2"/>
  <c r="M101" i="2"/>
  <c r="N101" i="2"/>
  <c r="P101" i="2"/>
  <c r="Q101" i="2"/>
  <c r="R101" i="2"/>
  <c r="S101" i="2"/>
  <c r="T101" i="2"/>
  <c r="U101" i="2"/>
  <c r="V101" i="2"/>
  <c r="G51" i="2"/>
  <c r="H51" i="2"/>
  <c r="I51" i="2"/>
  <c r="J51" i="2"/>
  <c r="K51" i="2"/>
  <c r="L51" i="2"/>
  <c r="M51" i="2"/>
  <c r="R51" i="2"/>
  <c r="S51" i="2"/>
  <c r="T51" i="2"/>
  <c r="U51" i="2"/>
  <c r="V51" i="2"/>
  <c r="G93" i="2"/>
  <c r="H93" i="2"/>
  <c r="I93" i="2"/>
  <c r="J93" i="2"/>
  <c r="K93" i="2"/>
  <c r="L93" i="2"/>
  <c r="M93" i="2"/>
  <c r="N93" i="2"/>
  <c r="Q93" i="2"/>
  <c r="R93" i="2"/>
  <c r="S93" i="2"/>
  <c r="T93" i="2"/>
  <c r="U93" i="2"/>
  <c r="V93" i="2"/>
  <c r="G54" i="2"/>
  <c r="H54" i="2"/>
  <c r="I54" i="2"/>
  <c r="J54" i="2"/>
  <c r="K54" i="2"/>
  <c r="L54" i="2"/>
  <c r="M54" i="2"/>
  <c r="N54" i="2"/>
  <c r="P54" i="2"/>
  <c r="Q54" i="2"/>
  <c r="R54" i="2"/>
  <c r="S54" i="2"/>
  <c r="T54" i="2"/>
  <c r="U54" i="2"/>
  <c r="V54" i="2"/>
  <c r="G63" i="2"/>
  <c r="H63" i="2"/>
  <c r="I63" i="2"/>
  <c r="J63" i="2"/>
  <c r="K63" i="2"/>
  <c r="L63" i="2"/>
  <c r="M63" i="2"/>
  <c r="R63" i="2"/>
  <c r="S63" i="2"/>
  <c r="T63" i="2"/>
  <c r="U63" i="2"/>
  <c r="V63" i="2"/>
  <c r="G40" i="2"/>
  <c r="H40" i="2"/>
  <c r="I40" i="2"/>
  <c r="J40" i="2"/>
  <c r="K40" i="2"/>
  <c r="L40" i="2"/>
  <c r="M40" i="2"/>
  <c r="N40" i="2"/>
  <c r="P40" i="2"/>
  <c r="Q40" i="2"/>
  <c r="R40" i="2"/>
  <c r="T40" i="2"/>
  <c r="U40" i="2"/>
  <c r="V40" i="2"/>
  <c r="G9" i="2"/>
  <c r="H9" i="2"/>
  <c r="I9" i="2"/>
  <c r="J9" i="2"/>
  <c r="K9" i="2"/>
  <c r="M9" i="2"/>
  <c r="N9" i="2"/>
  <c r="P9" i="2"/>
  <c r="S9" i="2"/>
  <c r="T9" i="2"/>
  <c r="U9" i="2"/>
  <c r="V9" i="2"/>
  <c r="G66" i="2"/>
  <c r="H66" i="2"/>
  <c r="I66" i="2"/>
  <c r="J66" i="2"/>
  <c r="L66" i="2"/>
  <c r="M66" i="2"/>
  <c r="N66" i="2"/>
  <c r="P66" i="2"/>
  <c r="Q66" i="2"/>
  <c r="R66" i="2"/>
  <c r="S66" i="2"/>
  <c r="T66" i="2"/>
  <c r="U66" i="2"/>
  <c r="V66" i="2"/>
  <c r="G114" i="2"/>
  <c r="H114" i="2"/>
  <c r="I114" i="2"/>
  <c r="J114" i="2"/>
  <c r="K114" i="2"/>
  <c r="L114" i="2"/>
  <c r="M114" i="2"/>
  <c r="N114" i="2"/>
  <c r="P114" i="2"/>
  <c r="Q114" i="2"/>
  <c r="S114" i="2"/>
  <c r="T114" i="2"/>
  <c r="U114" i="2"/>
  <c r="V114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V37" i="2"/>
  <c r="G18" i="2"/>
  <c r="H18" i="2"/>
  <c r="I18" i="2"/>
  <c r="J18" i="2"/>
  <c r="K18" i="2"/>
  <c r="L18" i="2"/>
  <c r="M18" i="2"/>
  <c r="N18" i="2"/>
  <c r="P18" i="2"/>
  <c r="R18" i="2"/>
  <c r="U18" i="2"/>
  <c r="G5" i="2"/>
  <c r="H5" i="2"/>
  <c r="I5" i="2"/>
  <c r="J5" i="2"/>
  <c r="K5" i="2"/>
  <c r="L5" i="2"/>
  <c r="M5" i="2"/>
  <c r="N5" i="2"/>
  <c r="P5" i="2"/>
  <c r="Q5" i="2"/>
  <c r="R5" i="2"/>
  <c r="S5" i="2"/>
  <c r="L16" i="2"/>
  <c r="N16" i="2"/>
  <c r="P16" i="2"/>
  <c r="Q16" i="2"/>
  <c r="R16" i="2"/>
  <c r="S16" i="2"/>
  <c r="T16" i="2"/>
  <c r="U16" i="2"/>
  <c r="V16" i="2"/>
  <c r="G120" i="2"/>
  <c r="H120" i="2"/>
  <c r="I120" i="2"/>
  <c r="J120" i="2"/>
  <c r="K120" i="2"/>
  <c r="L120" i="2"/>
  <c r="N120" i="2"/>
  <c r="P120" i="2"/>
  <c r="Q120" i="2"/>
  <c r="R120" i="2"/>
  <c r="S120" i="2"/>
  <c r="T120" i="2"/>
  <c r="U120" i="2"/>
  <c r="V120" i="2"/>
  <c r="G27" i="2"/>
  <c r="H27" i="2"/>
  <c r="I27" i="2"/>
  <c r="J27" i="2"/>
  <c r="K27" i="2"/>
  <c r="L27" i="2"/>
  <c r="M27" i="2"/>
  <c r="P27" i="2"/>
  <c r="R27" i="2"/>
  <c r="S27" i="2"/>
  <c r="T27" i="2"/>
  <c r="U27" i="2"/>
  <c r="V27" i="2"/>
  <c r="H42" i="2"/>
  <c r="I42" i="2"/>
  <c r="K42" i="2"/>
  <c r="L42" i="2"/>
  <c r="M42" i="2"/>
  <c r="N42" i="2"/>
  <c r="P42" i="2"/>
  <c r="Q42" i="2"/>
  <c r="R42" i="2"/>
  <c r="S42" i="2"/>
  <c r="T42" i="2"/>
  <c r="U42" i="2"/>
  <c r="V42" i="2"/>
  <c r="H55" i="2"/>
  <c r="K55" i="2"/>
  <c r="L55" i="2"/>
  <c r="M55" i="2"/>
  <c r="N55" i="2"/>
  <c r="P55" i="2"/>
  <c r="Q55" i="2"/>
  <c r="R55" i="2"/>
  <c r="S55" i="2"/>
  <c r="T55" i="2"/>
  <c r="U55" i="2"/>
  <c r="V55" i="2"/>
  <c r="H56" i="2"/>
  <c r="I56" i="2"/>
  <c r="J56" i="2"/>
  <c r="K56" i="2"/>
  <c r="L56" i="2"/>
  <c r="M56" i="2"/>
  <c r="N56" i="2"/>
  <c r="P56" i="2"/>
  <c r="S56" i="2"/>
  <c r="T56" i="2"/>
  <c r="U56" i="2"/>
  <c r="V56" i="2"/>
  <c r="G102" i="2"/>
  <c r="H102" i="2"/>
  <c r="I102" i="2"/>
  <c r="J102" i="2"/>
  <c r="K102" i="2"/>
  <c r="L102" i="2"/>
  <c r="M102" i="2"/>
  <c r="N102" i="2"/>
  <c r="P102" i="2"/>
  <c r="Q102" i="2"/>
  <c r="R102" i="2"/>
  <c r="S102" i="2"/>
  <c r="T102" i="2"/>
  <c r="U102" i="2"/>
  <c r="V102" i="2"/>
  <c r="G8" i="2"/>
  <c r="J8" i="2"/>
  <c r="K8" i="2"/>
  <c r="M8" i="2"/>
  <c r="N8" i="2"/>
  <c r="P8" i="2"/>
  <c r="Q8" i="2"/>
  <c r="R8" i="2"/>
  <c r="S8" i="2"/>
  <c r="T8" i="2"/>
  <c r="U8" i="2"/>
  <c r="V8" i="2"/>
  <c r="G88" i="2"/>
  <c r="H88" i="2"/>
  <c r="I88" i="2"/>
  <c r="J88" i="2"/>
  <c r="K88" i="2"/>
  <c r="L88" i="2"/>
  <c r="M88" i="2"/>
  <c r="N88" i="2"/>
  <c r="P88" i="2"/>
  <c r="Q88" i="2"/>
  <c r="R88" i="2"/>
  <c r="S88" i="2"/>
  <c r="T88" i="2"/>
  <c r="V88" i="2"/>
  <c r="G67" i="2"/>
  <c r="H67" i="2"/>
  <c r="I67" i="2"/>
  <c r="J67" i="2"/>
  <c r="K67" i="2"/>
  <c r="L67" i="2"/>
  <c r="M67" i="2"/>
  <c r="N67" i="2"/>
  <c r="P67" i="2"/>
  <c r="Q67" i="2"/>
  <c r="R67" i="2"/>
  <c r="S67" i="2"/>
  <c r="T67" i="2"/>
  <c r="U67" i="2"/>
  <c r="G131" i="2"/>
  <c r="H131" i="2"/>
  <c r="I131" i="2"/>
  <c r="J131" i="2"/>
  <c r="K131" i="2"/>
  <c r="L131" i="2"/>
  <c r="M131" i="2"/>
  <c r="N131" i="2"/>
  <c r="P131" i="2"/>
  <c r="Q131" i="2"/>
  <c r="R131" i="2"/>
  <c r="S131" i="2"/>
  <c r="U131" i="2"/>
  <c r="V131" i="2"/>
  <c r="G46" i="2"/>
  <c r="H46" i="2"/>
  <c r="I46" i="2"/>
  <c r="J46" i="2"/>
  <c r="M46" i="2"/>
  <c r="N46" i="2"/>
  <c r="P46" i="2"/>
  <c r="Q46" i="2"/>
  <c r="R46" i="2"/>
  <c r="S46" i="2"/>
  <c r="T46" i="2"/>
  <c r="U46" i="2"/>
  <c r="V46" i="2"/>
  <c r="G62" i="2"/>
  <c r="H62" i="2"/>
  <c r="I62" i="2"/>
  <c r="J62" i="2"/>
  <c r="K62" i="2"/>
  <c r="L62" i="2"/>
  <c r="M62" i="2"/>
  <c r="N62" i="2"/>
  <c r="P62" i="2"/>
  <c r="Q62" i="2"/>
  <c r="R62" i="2"/>
  <c r="S62" i="2"/>
  <c r="T62" i="2"/>
  <c r="V62" i="2"/>
  <c r="G84" i="2"/>
  <c r="H84" i="2"/>
  <c r="I84" i="2"/>
  <c r="K84" i="2"/>
  <c r="L84" i="2"/>
  <c r="M84" i="2"/>
  <c r="N84" i="2"/>
  <c r="P84" i="2"/>
  <c r="Q84" i="2"/>
  <c r="R84" i="2"/>
  <c r="S84" i="2"/>
  <c r="T84" i="2"/>
  <c r="U84" i="2"/>
  <c r="V84" i="2"/>
  <c r="G115" i="2"/>
  <c r="H115" i="2"/>
  <c r="I115" i="2"/>
  <c r="J115" i="2"/>
  <c r="K115" i="2"/>
  <c r="L115" i="2"/>
  <c r="N115" i="2"/>
  <c r="P115" i="2"/>
  <c r="Q115" i="2"/>
  <c r="R115" i="2"/>
  <c r="S115" i="2"/>
  <c r="T115" i="2"/>
  <c r="U115" i="2"/>
  <c r="V115" i="2"/>
  <c r="G133" i="2"/>
  <c r="H133" i="2"/>
  <c r="I133" i="2"/>
  <c r="J133" i="2"/>
  <c r="K133" i="2"/>
  <c r="L133" i="2"/>
  <c r="M133" i="2"/>
  <c r="N133" i="2"/>
  <c r="P133" i="2"/>
  <c r="Q133" i="2"/>
  <c r="R133" i="2"/>
  <c r="S133" i="2"/>
  <c r="T133" i="2"/>
  <c r="V133" i="2"/>
  <c r="T73" i="2"/>
  <c r="V73" i="2"/>
  <c r="U73" i="2"/>
  <c r="S73" i="2"/>
  <c r="R73" i="2"/>
  <c r="Q73" i="2"/>
  <c r="P73" i="2"/>
  <c r="N73" i="2"/>
  <c r="L73" i="2"/>
  <c r="K73" i="2"/>
  <c r="J73" i="2"/>
  <c r="I73" i="2"/>
  <c r="H73" i="2"/>
  <c r="G73" i="2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U94" i="2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T126" i="2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S34" i="2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R114" i="2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Q51" i="2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P129" i="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E129" i="2" l="1"/>
  <c r="E28" i="2"/>
  <c r="E13" i="2"/>
  <c r="E102" i="2"/>
  <c r="E92" i="2"/>
  <c r="E114" i="2"/>
  <c r="E83" i="2"/>
  <c r="E32" i="2"/>
  <c r="E54" i="2"/>
  <c r="E94" i="2"/>
  <c r="E126" i="2"/>
  <c r="E136" i="2"/>
  <c r="V18" i="2"/>
  <c r="V26" i="2"/>
  <c r="V34" i="2"/>
  <c r="V5" i="2"/>
  <c r="V15" i="2"/>
  <c r="V74" i="2"/>
  <c r="E74" i="2" s="1"/>
  <c r="V89" i="2"/>
  <c r="E89" i="2" s="1"/>
  <c r="V67" i="2"/>
  <c r="E67" i="2" s="1"/>
  <c r="U62" i="2"/>
  <c r="E62" i="2" s="1"/>
  <c r="U104" i="2"/>
  <c r="U126" i="2"/>
  <c r="U85" i="2"/>
  <c r="U68" i="2"/>
  <c r="U133" i="2"/>
  <c r="E133" i="2" s="1"/>
  <c r="U88" i="2"/>
  <c r="E88" i="2" s="1"/>
  <c r="U116" i="2"/>
  <c r="E116" i="2" s="1"/>
  <c r="U59" i="2"/>
  <c r="U118" i="2"/>
  <c r="E118" i="2" s="1"/>
  <c r="U123" i="2"/>
  <c r="E123" i="2" s="1"/>
  <c r="U5" i="2"/>
  <c r="U122" i="2"/>
  <c r="E122" i="2" s="1"/>
  <c r="U7" i="2"/>
  <c r="E7" i="2" s="1"/>
  <c r="U25" i="2"/>
  <c r="U15" i="2"/>
  <c r="U6" i="2"/>
  <c r="E6" i="2" s="1"/>
  <c r="T104" i="2"/>
  <c r="E104" i="2" s="1"/>
  <c r="T110" i="2"/>
  <c r="E110" i="2" s="1"/>
  <c r="T25" i="2"/>
  <c r="E25" i="2" s="1"/>
  <c r="T85" i="2"/>
  <c r="T59" i="2"/>
  <c r="T117" i="2"/>
  <c r="T131" i="2"/>
  <c r="E131" i="2" s="1"/>
  <c r="T5" i="2"/>
  <c r="T18" i="2"/>
  <c r="T34" i="2"/>
  <c r="T65" i="2"/>
  <c r="E65" i="2" s="1"/>
  <c r="T136" i="2"/>
  <c r="T68" i="2"/>
  <c r="E68" i="2" s="1"/>
  <c r="T100" i="2"/>
  <c r="E100" i="2" s="1"/>
  <c r="T19" i="2"/>
  <c r="T26" i="2"/>
  <c r="S18" i="2"/>
  <c r="S40" i="2"/>
  <c r="E40" i="2" s="1"/>
  <c r="S15" i="2"/>
  <c r="S19" i="2"/>
  <c r="S44" i="2"/>
  <c r="R9" i="2"/>
  <c r="R19" i="2"/>
  <c r="R44" i="2"/>
  <c r="R15" i="2"/>
  <c r="R56" i="2"/>
  <c r="R12" i="2"/>
  <c r="Q9" i="2"/>
  <c r="Q22" i="2"/>
  <c r="Q12" i="2"/>
  <c r="Q31" i="2"/>
  <c r="Q27" i="2"/>
  <c r="Q18" i="2"/>
  <c r="Q91" i="2"/>
  <c r="Q56" i="2"/>
  <c r="Q15" i="2"/>
  <c r="Q121" i="2"/>
  <c r="E121" i="2" s="1"/>
  <c r="Q57" i="2"/>
  <c r="E57" i="2" s="1"/>
  <c r="Q109" i="2"/>
  <c r="E109" i="2" s="1"/>
  <c r="Q63" i="2"/>
  <c r="Q105" i="2"/>
  <c r="E105" i="2" s="1"/>
  <c r="Q19" i="2"/>
  <c r="P111" i="2"/>
  <c r="E111" i="2" s="1"/>
  <c r="P75" i="2"/>
  <c r="E75" i="2" s="1"/>
  <c r="P72" i="2"/>
  <c r="P22" i="2"/>
  <c r="P125" i="2"/>
  <c r="E125" i="2" s="1"/>
  <c r="P45" i="2"/>
  <c r="P12" i="2"/>
  <c r="P19" i="2"/>
  <c r="P93" i="2"/>
  <c r="E93" i="2" s="1"/>
  <c r="P51" i="2"/>
  <c r="P63" i="2"/>
  <c r="P91" i="2"/>
  <c r="P31" i="2"/>
  <c r="E31" i="2" s="1"/>
  <c r="P33" i="2"/>
  <c r="N27" i="2"/>
  <c r="E27" i="2" s="1"/>
  <c r="N11" i="2"/>
  <c r="N90" i="2"/>
  <c r="N137" i="2"/>
  <c r="E137" i="2" s="1"/>
  <c r="N64" i="2"/>
  <c r="N72" i="2"/>
  <c r="N61" i="2"/>
  <c r="E61" i="2" s="1"/>
  <c r="N12" i="2"/>
  <c r="N138" i="2"/>
  <c r="E138" i="2" s="1"/>
  <c r="N21" i="2"/>
  <c r="N63" i="2"/>
  <c r="N51" i="2"/>
  <c r="N97" i="2"/>
  <c r="N48" i="2"/>
  <c r="N33" i="2"/>
  <c r="N35" i="2"/>
  <c r="E35" i="2" s="1"/>
  <c r="N57" i="2"/>
  <c r="N80" i="2"/>
  <c r="E80" i="2" s="1"/>
  <c r="N117" i="2"/>
  <c r="N76" i="2"/>
  <c r="N4" i="2"/>
  <c r="A5" i="10"/>
  <c r="A5" i="9"/>
  <c r="A5" i="7"/>
  <c r="A5" i="6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A5" i="5"/>
  <c r="D4" i="5"/>
  <c r="D3" i="5"/>
  <c r="D14" i="4"/>
  <c r="D13" i="4"/>
  <c r="D12" i="4"/>
  <c r="D11" i="4"/>
  <c r="D10" i="4"/>
  <c r="D9" i="4"/>
  <c r="D8" i="4"/>
  <c r="D7" i="4"/>
  <c r="D6" i="4"/>
  <c r="D5" i="4"/>
  <c r="A5" i="4"/>
  <c r="D4" i="4"/>
  <c r="D3" i="4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A5" i="3"/>
  <c r="D4" i="3"/>
  <c r="D3" i="3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L3" i="1"/>
  <c r="I3" i="1"/>
  <c r="F3" i="1"/>
  <c r="E72" i="2" l="1"/>
  <c r="E5" i="2"/>
  <c r="E26" i="2"/>
  <c r="E63" i="2"/>
  <c r="E33" i="2"/>
  <c r="E18" i="2"/>
  <c r="E59" i="2"/>
  <c r="E91" i="2"/>
  <c r="E19" i="2"/>
  <c r="E44" i="2"/>
  <c r="E22" i="2"/>
  <c r="E85" i="2"/>
  <c r="E51" i="2"/>
  <c r="E12" i="2"/>
  <c r="E15" i="2"/>
  <c r="E34" i="2"/>
  <c r="A6" i="10"/>
  <c r="A6" i="9"/>
  <c r="A6" i="7"/>
  <c r="K4" i="2"/>
  <c r="A6" i="6"/>
  <c r="J36" i="2"/>
  <c r="E36" i="2" s="1"/>
  <c r="A6" i="5"/>
  <c r="I8" i="2"/>
  <c r="A6" i="4"/>
  <c r="H8" i="2"/>
  <c r="A6" i="3"/>
  <c r="G37" i="2"/>
  <c r="E37" i="2" s="1"/>
  <c r="A7" i="10" l="1"/>
  <c r="M4" i="2"/>
  <c r="A7" i="9"/>
  <c r="L8" i="2"/>
  <c r="E8" i="2" s="1"/>
  <c r="A7" i="7"/>
  <c r="K39" i="2"/>
  <c r="E39" i="2" s="1"/>
  <c r="A7" i="6"/>
  <c r="J20" i="2"/>
  <c r="E20" i="2" s="1"/>
  <c r="A7" i="5"/>
  <c r="I23" i="2"/>
  <c r="A7" i="4"/>
  <c r="A7" i="3"/>
  <c r="G10" i="2"/>
  <c r="A8" i="10" l="1"/>
  <c r="A8" i="9"/>
  <c r="L4" i="2"/>
  <c r="A8" i="7"/>
  <c r="K47" i="2"/>
  <c r="E47" i="2" s="1"/>
  <c r="A8" i="6"/>
  <c r="J10" i="2"/>
  <c r="A8" i="5"/>
  <c r="I49" i="2"/>
  <c r="E49" i="2" s="1"/>
  <c r="A8" i="4"/>
  <c r="H16" i="2"/>
  <c r="A8" i="3"/>
  <c r="G4" i="2"/>
  <c r="E4" i="2" s="1"/>
  <c r="A9" i="10" l="1"/>
  <c r="A9" i="9"/>
  <c r="L53" i="2"/>
  <c r="E53" i="2" s="1"/>
  <c r="A9" i="7"/>
  <c r="K21" i="2"/>
  <c r="A9" i="6"/>
  <c r="J14" i="2"/>
  <c r="A9" i="5"/>
  <c r="I24" i="2"/>
  <c r="A9" i="4"/>
  <c r="H30" i="2"/>
  <c r="A9" i="3"/>
  <c r="G30" i="2"/>
  <c r="E30" i="2" s="1"/>
  <c r="A10" i="10" l="1"/>
  <c r="M50" i="2"/>
  <c r="A10" i="9"/>
  <c r="L11" i="2"/>
  <c r="A10" i="7"/>
  <c r="K10" i="2"/>
  <c r="A10" i="6"/>
  <c r="J52" i="2"/>
  <c r="A10" i="5"/>
  <c r="A10" i="4"/>
  <c r="H60" i="2"/>
  <c r="E60" i="2" s="1"/>
  <c r="A10" i="3"/>
  <c r="G48" i="2"/>
  <c r="E48" i="2" s="1"/>
  <c r="A11" i="10" l="1"/>
  <c r="M41" i="2"/>
  <c r="A11" i="9"/>
  <c r="L21" i="2"/>
  <c r="A11" i="7"/>
  <c r="K66" i="2"/>
  <c r="E66" i="2" s="1"/>
  <c r="A11" i="6"/>
  <c r="J16" i="2"/>
  <c r="A11" i="5"/>
  <c r="I10" i="2"/>
  <c r="A11" i="4"/>
  <c r="H23" i="2"/>
  <c r="A11" i="3"/>
  <c r="G42" i="2"/>
  <c r="A12" i="10" l="1"/>
  <c r="M21" i="2"/>
  <c r="A12" i="9"/>
  <c r="A12" i="7"/>
  <c r="K24" i="2"/>
  <c r="A12" i="6"/>
  <c r="J29" i="2"/>
  <c r="A12" i="5"/>
  <c r="I21" i="2"/>
  <c r="E21" i="2" s="1"/>
  <c r="A12" i="4"/>
  <c r="H14" i="2"/>
  <c r="A12" i="3"/>
  <c r="A13" i="10" l="1"/>
  <c r="M73" i="2"/>
  <c r="E73" i="2" s="1"/>
  <c r="A13" i="9"/>
  <c r="L41" i="2"/>
  <c r="E41" i="2" s="1"/>
  <c r="A13" i="7"/>
  <c r="K11" i="2"/>
  <c r="E11" i="2" s="1"/>
  <c r="A13" i="6"/>
  <c r="J42" i="2"/>
  <c r="E42" i="2" s="1"/>
  <c r="A13" i="5"/>
  <c r="I58" i="2"/>
  <c r="A13" i="4"/>
  <c r="H45" i="2"/>
  <c r="E45" i="2" s="1"/>
  <c r="A13" i="3"/>
  <c r="G16" i="2"/>
  <c r="A14" i="10" l="1"/>
  <c r="M64" i="2"/>
  <c r="A14" i="9"/>
  <c r="L10" i="2"/>
  <c r="A14" i="7"/>
  <c r="K14" i="2"/>
  <c r="A14" i="6"/>
  <c r="J23" i="2"/>
  <c r="A14" i="5"/>
  <c r="I16" i="2"/>
  <c r="A14" i="4"/>
  <c r="A14" i="3"/>
  <c r="G23" i="2"/>
  <c r="E23" i="2" l="1"/>
  <c r="A15" i="10"/>
  <c r="M81" i="2"/>
  <c r="E81" i="2" s="1"/>
  <c r="A15" i="9"/>
  <c r="A15" i="7"/>
  <c r="K29" i="2"/>
  <c r="E29" i="2" s="1"/>
  <c r="A15" i="6"/>
  <c r="J84" i="2"/>
  <c r="E84" i="2" s="1"/>
  <c r="A15" i="5"/>
  <c r="I71" i="2"/>
  <c r="A15" i="3"/>
  <c r="G82" i="2"/>
  <c r="E82" i="2" s="1"/>
  <c r="A16" i="10" l="1"/>
  <c r="M24" i="2"/>
  <c r="A16" i="9"/>
  <c r="L9" i="2"/>
  <c r="E9" i="2" s="1"/>
  <c r="A16" i="7"/>
  <c r="K16" i="2"/>
  <c r="A16" i="6"/>
  <c r="J55" i="2"/>
  <c r="A16" i="5"/>
  <c r="I87" i="2"/>
  <c r="E87" i="2" s="1"/>
  <c r="A16" i="3"/>
  <c r="G14" i="2"/>
  <c r="A17" i="10" l="1"/>
  <c r="M77" i="2"/>
  <c r="A17" i="9"/>
  <c r="L46" i="2"/>
  <c r="A17" i="7"/>
  <c r="K46" i="2"/>
  <c r="A17" i="6"/>
  <c r="J101" i="2" s="1"/>
  <c r="E101" i="2" s="1"/>
  <c r="J58" i="2"/>
  <c r="E58" i="2" s="1"/>
  <c r="A17" i="5"/>
  <c r="I55" i="2"/>
  <c r="A17" i="3"/>
  <c r="E46" i="2" l="1"/>
  <c r="A18" i="10"/>
  <c r="M10" i="2"/>
  <c r="E10" i="2" s="1"/>
  <c r="A18" i="9"/>
  <c r="L50" i="2"/>
  <c r="E50" i="2" s="1"/>
  <c r="A18" i="7"/>
  <c r="K79" i="2"/>
  <c r="A18" i="5"/>
  <c r="I98" i="2"/>
  <c r="E98" i="2" s="1"/>
  <c r="A18" i="3"/>
  <c r="G55" i="2"/>
  <c r="E55" i="2" s="1"/>
  <c r="A19" i="10" l="1"/>
  <c r="M16" i="2"/>
  <c r="E16" i="2" s="1"/>
  <c r="A19" i="9"/>
  <c r="L97" i="2"/>
  <c r="E97" i="2" s="1"/>
  <c r="A19" i="7"/>
  <c r="K106" i="2"/>
  <c r="E106" i="2" s="1"/>
  <c r="A19" i="5"/>
  <c r="I95" i="2"/>
  <c r="A19" i="3"/>
  <c r="A20" i="10" l="1"/>
  <c r="M115" i="2"/>
  <c r="E115" i="2" s="1"/>
  <c r="A20" i="9"/>
  <c r="A20" i="7"/>
  <c r="K71" i="2"/>
  <c r="E71" i="2" s="1"/>
  <c r="A20" i="5"/>
  <c r="I52" i="2" s="1"/>
  <c r="E52" i="2" s="1"/>
  <c r="I103" i="2"/>
  <c r="A20" i="3"/>
  <c r="G113" i="2"/>
  <c r="E113" i="2" s="1"/>
  <c r="A21" i="10" l="1"/>
  <c r="M120" i="2"/>
  <c r="E120" i="2" s="1"/>
  <c r="A21" i="9"/>
  <c r="L79" i="2"/>
  <c r="E79" i="2" s="1"/>
  <c r="A21" i="7"/>
  <c r="K76" i="2"/>
  <c r="A21" i="3"/>
  <c r="G119" i="2"/>
  <c r="E119" i="2" s="1"/>
  <c r="A22" i="10" l="1"/>
  <c r="M90" i="2"/>
  <c r="E90" i="2" s="1"/>
  <c r="A22" i="9"/>
  <c r="L24" i="2"/>
  <c r="E24" i="2" s="1"/>
  <c r="A22" i="7"/>
  <c r="K107" i="2"/>
  <c r="A22" i="3"/>
  <c r="G124" i="2" s="1"/>
  <c r="E124" i="2" s="1"/>
  <c r="G56" i="2"/>
  <c r="E56" i="2" s="1"/>
  <c r="A23" i="10" l="1"/>
  <c r="M108" i="2"/>
  <c r="A23" i="9"/>
  <c r="L77" i="2"/>
  <c r="E77" i="2" s="1"/>
  <c r="A23" i="7"/>
  <c r="K64" i="2"/>
  <c r="A24" i="10" l="1"/>
  <c r="M14" i="2"/>
  <c r="A24" i="9"/>
  <c r="L76" i="2"/>
  <c r="A24" i="7"/>
  <c r="K128" i="2"/>
  <c r="E128" i="2" s="1"/>
  <c r="A25" i="10" l="1"/>
  <c r="A26" i="10" s="1"/>
  <c r="M117" i="2" s="1"/>
  <c r="E117" i="2" s="1"/>
  <c r="M76" i="2"/>
  <c r="E76" i="2" s="1"/>
  <c r="A25" i="9"/>
  <c r="L64" i="2"/>
  <c r="E64" i="2" s="1"/>
  <c r="A25" i="7"/>
  <c r="K130" i="2"/>
  <c r="E130" i="2" s="1"/>
  <c r="A26" i="9" l="1"/>
  <c r="L14" i="2"/>
  <c r="E14" i="2" s="1"/>
  <c r="A26" i="7"/>
  <c r="K134" i="2" s="1"/>
  <c r="E134" i="2" s="1"/>
  <c r="K108" i="2"/>
  <c r="E108" i="2" s="1"/>
  <c r="A27" i="9" l="1"/>
  <c r="L107" i="2"/>
  <c r="E107" i="2" s="1"/>
  <c r="A28" i="9" l="1"/>
  <c r="L135" i="2"/>
  <c r="E135" i="2" s="1"/>
  <c r="A29" i="9" l="1"/>
  <c r="L95" i="2"/>
  <c r="E95" i="2" s="1"/>
  <c r="A30" i="9" l="1"/>
  <c r="L103" i="2"/>
  <c r="E103" i="2" s="1"/>
  <c r="A6" i="22" l="1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 s="1"/>
  <c r="A24" i="22" s="1"/>
  <c r="A25" i="22" s="1"/>
  <c r="A6" i="2"/>
  <c r="A7" i="2"/>
</calcChain>
</file>

<file path=xl/sharedStrings.xml><?xml version="1.0" encoding="utf-8"?>
<sst xmlns="http://schemas.openxmlformats.org/spreadsheetml/2006/main" count="1624" uniqueCount="292">
  <si>
    <t>F3E Individual</t>
  </si>
  <si>
    <t>F3E Teams</t>
  </si>
  <si>
    <t>Year</t>
  </si>
  <si>
    <t>Location</t>
  </si>
  <si>
    <t>1st place</t>
  </si>
  <si>
    <t>2nd place</t>
  </si>
  <si>
    <t>3rd place</t>
  </si>
  <si>
    <t>Wangaratta</t>
  </si>
  <si>
    <t>AUS</t>
  </si>
  <si>
    <t>Florian Schambeck</t>
  </si>
  <si>
    <t>GER</t>
  </si>
  <si>
    <t>Stephan Merz</t>
  </si>
  <si>
    <t>Jens Bartels</t>
  </si>
  <si>
    <t>USA</t>
  </si>
  <si>
    <t>Benesov</t>
  </si>
  <si>
    <t>CZE</t>
  </si>
  <si>
    <t>Martin Schlief</t>
  </si>
  <si>
    <t>NED</t>
  </si>
  <si>
    <t>Neuhardenberg</t>
  </si>
  <si>
    <t>Robert Wimmer</t>
  </si>
  <si>
    <t>ITA</t>
  </si>
  <si>
    <t>San Diego</t>
  </si>
  <si>
    <t>Harald Konrath</t>
  </si>
  <si>
    <t>AUT</t>
  </si>
  <si>
    <t>Winterthur</t>
  </si>
  <si>
    <t>Dirk Belting</t>
  </si>
  <si>
    <t>York</t>
  </si>
  <si>
    <t>GBR</t>
  </si>
  <si>
    <t>Markus Wanner</t>
  </si>
  <si>
    <t>Pitesti</t>
  </si>
  <si>
    <t>ROM</t>
  </si>
  <si>
    <t>Christian Roessler</t>
  </si>
  <si>
    <t>Stefan Froundorfer</t>
  </si>
  <si>
    <t>Kyiv</t>
  </si>
  <si>
    <t>UKR</t>
  </si>
  <si>
    <t>Daniel Mayr</t>
  </si>
  <si>
    <t>Muncie</t>
  </si>
  <si>
    <t>Gunther Mayr</t>
  </si>
  <si>
    <t>Delbert Godon</t>
  </si>
  <si>
    <t>CAN</t>
  </si>
  <si>
    <t>Buzau</t>
  </si>
  <si>
    <t>Ondrej Hacker</t>
  </si>
  <si>
    <t>Marcel Schlage</t>
  </si>
  <si>
    <t>Jan Sedlacek</t>
  </si>
  <si>
    <t>FRA</t>
  </si>
  <si>
    <t>Turnau</t>
  </si>
  <si>
    <t>Beau Murphy</t>
  </si>
  <si>
    <t>Lugo</t>
  </si>
  <si>
    <t>Tomas Andrlik</t>
  </si>
  <si>
    <t>Tomas Ciniburk</t>
  </si>
  <si>
    <t>RUS</t>
  </si>
  <si>
    <t>Hokkaido</t>
  </si>
  <si>
    <t>JPN</t>
  </si>
  <si>
    <t>Junich Inoue</t>
  </si>
  <si>
    <t>Maryborough</t>
  </si>
  <si>
    <t>Tyler Mees</t>
  </si>
  <si>
    <t>Drachten</t>
  </si>
  <si>
    <t>Christoph Meier</t>
  </si>
  <si>
    <t>Tjarko van Empel</t>
  </si>
  <si>
    <t>Czech Republic</t>
  </si>
  <si>
    <t>Netherlands</t>
  </si>
  <si>
    <t>Germany</t>
  </si>
  <si>
    <t>F3E Individual World Championship Titles</t>
  </si>
  <si>
    <t>F3E Teams World Championship Titles</t>
  </si>
  <si>
    <t>Austria</t>
  </si>
  <si>
    <t>Pos.</t>
  </si>
  <si>
    <t>Pilot</t>
  </si>
  <si>
    <t>Country</t>
  </si>
  <si>
    <t>WC Points</t>
  </si>
  <si>
    <t>Travis Flynn</t>
  </si>
  <si>
    <t>Bruce De Chastel</t>
  </si>
  <si>
    <t>BEL</t>
  </si>
  <si>
    <t>Renzo Razzi</t>
  </si>
  <si>
    <t>Frederic Gregoire</t>
  </si>
  <si>
    <t>Ray van de Klok</t>
  </si>
  <si>
    <t>Oliver Witt</t>
  </si>
  <si>
    <t>Gary Freeman</t>
  </si>
  <si>
    <t>Roy Andrassy</t>
  </si>
  <si>
    <t>NZL</t>
  </si>
  <si>
    <t>Yuichiro Inoue</t>
  </si>
  <si>
    <t>Antti Saikkonen</t>
  </si>
  <si>
    <t>FIN</t>
  </si>
  <si>
    <t>BRA</t>
  </si>
  <si>
    <t>Roger Riedener</t>
  </si>
  <si>
    <t>Anatoly Leontyev</t>
  </si>
  <si>
    <t>Jiri Klein</t>
  </si>
  <si>
    <t>Vladimir Vdovenkov</t>
  </si>
  <si>
    <t>Artem Kolosov</t>
  </si>
  <si>
    <t>Minoru Sasaki</t>
  </si>
  <si>
    <t>Peter Harvey</t>
  </si>
  <si>
    <t>Samuel Riippa</t>
  </si>
  <si>
    <t>Atsushi Otsuki</t>
  </si>
  <si>
    <t>Les King</t>
  </si>
  <si>
    <t>Frantisek Koukol</t>
  </si>
  <si>
    <t>BLR</t>
  </si>
  <si>
    <t>Average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</si>
  <si>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</si>
  <si>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</si>
  <si>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</si>
  <si>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</si>
  <si>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</si>
  <si>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</si>
  <si>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</si>
  <si>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</si>
  <si>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</si>
  <si>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</si>
  <si>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</si>
  <si>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</si>
  <si>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Carsten Garth</t>
  </si>
  <si>
    <t>Trevor Pearce</t>
  </si>
  <si>
    <t>62.19</t>
  </si>
  <si>
    <t>Peet Doddema</t>
  </si>
  <si>
    <t>Tony Singleton</t>
  </si>
  <si>
    <t>Kamil Vydra</t>
  </si>
  <si>
    <t>Charles Brown</t>
  </si>
  <si>
    <t>Trey Witte</t>
  </si>
  <si>
    <t>Wayne Willcox</t>
  </si>
  <si>
    <t>Otto Dieffenbach</t>
  </si>
  <si>
    <t>Tuomas Pietinen</t>
  </si>
  <si>
    <t>Jonathan Willcox</t>
  </si>
  <si>
    <t>Joris Crevecoeur</t>
  </si>
  <si>
    <t>Bastian Topmoller</t>
  </si>
  <si>
    <t>Jiri Novotny jr</t>
  </si>
  <si>
    <t>Round 13</t>
  </si>
  <si>
    <t>Round 14</t>
  </si>
  <si>
    <t>Round 15</t>
  </si>
  <si>
    <t>Lucas Cantoni</t>
  </si>
  <si>
    <t>Marco Cantoni</t>
  </si>
  <si>
    <t>Christophe Marie</t>
  </si>
  <si>
    <t>Fumio Matsuura</t>
  </si>
  <si>
    <t>Kenji Nakamura</t>
  </si>
  <si>
    <t>Daniel Rota</t>
  </si>
  <si>
    <t>Mike Helsel</t>
  </si>
  <si>
    <t>Steven Hughes</t>
  </si>
  <si>
    <t>Pos,</t>
  </si>
  <si>
    <t>John Kane</t>
  </si>
  <si>
    <t>2023 [20]</t>
  </si>
  <si>
    <t>2022 [12]</t>
  </si>
  <si>
    <t>2019 [18]</t>
  </si>
  <si>
    <t>57.42</t>
  </si>
  <si>
    <t>Yosikazu Sakurai</t>
  </si>
  <si>
    <t>Round 16</t>
  </si>
  <si>
    <t>Position</t>
  </si>
  <si>
    <t>Miatselski</t>
  </si>
  <si>
    <t>Otsuki Atsushi</t>
  </si>
  <si>
    <t>James Nikodem</t>
  </si>
  <si>
    <t>Tim Lampe</t>
  </si>
  <si>
    <t>Neil Davy</t>
  </si>
  <si>
    <t>68,87</t>
  </si>
  <si>
    <t>Hannes Niethammer</t>
  </si>
  <si>
    <t>Christopher Castagnet</t>
  </si>
  <si>
    <t>Christian Schnepfleitner</t>
  </si>
  <si>
    <t>Stefan Fraundorfer</t>
  </si>
  <si>
    <t>Kurt Planitzer</t>
  </si>
  <si>
    <t>Michael Untermoser</t>
  </si>
  <si>
    <t>Dmitry Samokhvalov</t>
  </si>
  <si>
    <t>Christopher Martindale</t>
  </si>
  <si>
    <t>Nick Vaes</t>
  </si>
  <si>
    <t>Rene Dzida</t>
  </si>
  <si>
    <t>67.45</t>
  </si>
  <si>
    <t>Charly Bordier</t>
  </si>
  <si>
    <t>Willi Walti</t>
  </si>
  <si>
    <t>Celin Dilloway</t>
  </si>
  <si>
    <t>Adam Argus</t>
  </si>
  <si>
    <t>Daniel Kennedy</t>
  </si>
  <si>
    <t>Toshihiro Suenaga</t>
  </si>
  <si>
    <t>Colin Dilloway</t>
  </si>
  <si>
    <t>Daniel Kane</t>
  </si>
  <si>
    <t>Randy Smith</t>
  </si>
  <si>
    <t>Troy Peterson</t>
  </si>
  <si>
    <t>Marcel Kremer</t>
  </si>
  <si>
    <t>Christian Hanke</t>
  </si>
  <si>
    <t>Sebastien Maes</t>
  </si>
  <si>
    <t>Daan Nies</t>
  </si>
  <si>
    <t>Darron Rodrigues</t>
  </si>
  <si>
    <t>Rob Ashley-Roche</t>
  </si>
  <si>
    <t>Gunter Mayr</t>
  </si>
  <si>
    <t>Terence Palaschuk</t>
  </si>
  <si>
    <t>Francois Lorrain</t>
  </si>
  <si>
    <t>Peter Thannhauser</t>
  </si>
  <si>
    <t>Benoit Leclerc</t>
  </si>
  <si>
    <t>Mark Vandervelden</t>
  </si>
  <si>
    <t>Guy Brouquieres</t>
  </si>
  <si>
    <t>John Steward</t>
  </si>
  <si>
    <t>POL</t>
  </si>
  <si>
    <t>Peter Meisinger</t>
  </si>
  <si>
    <t>Jussi Mannerberg</t>
  </si>
  <si>
    <t>Andrzej Westwal</t>
  </si>
  <si>
    <t>Dave Sawers</t>
  </si>
  <si>
    <t>Guillaume Brouquieres</t>
  </si>
  <si>
    <t>Wanner Markus</t>
  </si>
  <si>
    <t>Kevin Matney</t>
  </si>
  <si>
    <t>Randin Olivier</t>
  </si>
  <si>
    <t>Pierre-Alain Hildebrand</t>
  </si>
  <si>
    <t>Siegfried Schedel</t>
  </si>
  <si>
    <t>Archie Adamission</t>
  </si>
  <si>
    <t>Christof Fraundorfer</t>
  </si>
  <si>
    <t>David Hobby</t>
  </si>
  <si>
    <t>Brian Buaas</t>
  </si>
  <si>
    <t>Ferry Koot</t>
  </si>
  <si>
    <t>Larry Jolly</t>
  </si>
  <si>
    <t>Moreno Lippi</t>
  </si>
  <si>
    <t>Hans Koot</t>
  </si>
  <si>
    <t>Maurizio Giorgetti</t>
  </si>
  <si>
    <t>Patrick Jouvet</t>
  </si>
  <si>
    <t>Mark Chinery</t>
  </si>
  <si>
    <t>Brett Solanov</t>
  </si>
  <si>
    <t>Edward Wowry</t>
  </si>
  <si>
    <t>Gregg Voak</t>
  </si>
  <si>
    <t>Will Beavor</t>
  </si>
  <si>
    <t>Marek Czuba</t>
  </si>
  <si>
    <t>Eduard Chegodaev</t>
  </si>
  <si>
    <t>Igor Lekomtsev</t>
  </si>
  <si>
    <t>KAZ</t>
  </si>
  <si>
    <t>Wolfgang Zauner</t>
  </si>
  <si>
    <t>Brian Green</t>
  </si>
  <si>
    <t>Mani Riederich</t>
  </si>
  <si>
    <t>Daniel Vozenilek</t>
  </si>
  <si>
    <t>Yuri Karjuk</t>
  </si>
  <si>
    <t>Janusz Olszowska</t>
  </si>
  <si>
    <t>Scott Lennon</t>
  </si>
  <si>
    <t>Steve Condon</t>
  </si>
  <si>
    <t>Daryl Perkins</t>
  </si>
  <si>
    <t>Bob Hickman</t>
  </si>
  <si>
    <t>Urs Leodolter</t>
  </si>
  <si>
    <t>Rick Ruiksink</t>
  </si>
  <si>
    <t>Twan van den Meulenhof</t>
  </si>
  <si>
    <t>2018 [15]</t>
  </si>
  <si>
    <t>2016 [24]</t>
  </si>
  <si>
    <t>2014 [29]</t>
  </si>
  <si>
    <t>2012 [24]</t>
  </si>
  <si>
    <t>2010 [30]</t>
  </si>
  <si>
    <t>2006 [22]</t>
  </si>
  <si>
    <t>2004 [20]</t>
  </si>
  <si>
    <t xml:space="preserve">Guillaume Brouquieres </t>
  </si>
  <si>
    <t>Yoshokazu Sakurai</t>
  </si>
  <si>
    <t>2002 [17]</t>
  </si>
  <si>
    <t>2000 [13]</t>
  </si>
  <si>
    <t>1998 [26]</t>
  </si>
  <si>
    <t>1996 [25]</t>
  </si>
  <si>
    <t>1994 [15]</t>
  </si>
  <si>
    <t>Pos. at WC</t>
  </si>
  <si>
    <t>Total WC Points</t>
  </si>
  <si>
    <t>F3E World Ranking</t>
  </si>
  <si>
    <t>Hirozumi Matsui</t>
  </si>
  <si>
    <t>David Mordecai</t>
  </si>
  <si>
    <t>Alexander Anisimov</t>
  </si>
  <si>
    <t>RSA</t>
  </si>
  <si>
    <t>F3E World Championship 2023 Drachten (NED)</t>
  </si>
  <si>
    <t>F3E World Championship 2022 Muncie (USA)</t>
  </si>
  <si>
    <t>F3E World Championship 2019 Maryborough (AUS)</t>
  </si>
  <si>
    <t>F3E World Championship 2018 Hokkaido (JPN)</t>
  </si>
  <si>
    <t>F3E World Championship 2016 Lugo (ITA)</t>
  </si>
  <si>
    <t>F3E World Championship 2014 Turnau (AUT)</t>
  </si>
  <si>
    <t>F3E World Championship 2012 Buzau (ROM)</t>
  </si>
  <si>
    <t>F3E World Championship 2010 Muncie (USA)</t>
  </si>
  <si>
    <t>F3E World Championship 2008 Kyiv (UKR)</t>
  </si>
  <si>
    <t>F3E World Championship 2006 Pitesti (ROM)</t>
  </si>
  <si>
    <t>F3E World Championship 2004 York (GBR)</t>
  </si>
  <si>
    <t>F3E World Championship 2000 San Diego (USA)</t>
  </si>
  <si>
    <t>F3E World Championship 1998 Neuhardenberg (GER)</t>
  </si>
  <si>
    <t>F3E World Championship 1996 Benesov (CZE)</t>
  </si>
  <si>
    <t>F3E World Championship 1994 Wangaratta (AUS)</t>
  </si>
  <si>
    <t>Fastest</t>
  </si>
  <si>
    <r>
      <t xml:space="preserve">Here, the number </t>
    </r>
    <r>
      <rPr>
        <i/>
        <sz val="11"/>
        <color theme="1"/>
        <rFont val="Cambria"/>
        <family val="1"/>
      </rPr>
      <t>e</t>
    </r>
    <r>
      <rPr>
        <sz val="11"/>
        <color theme="1"/>
        <rFont val="Calibri"/>
        <family val="2"/>
        <scheme val="minor"/>
      </rPr>
      <t xml:space="preserve"> stands for Euler's number as the standard exponential, and the factor </t>
    </r>
    <r>
      <rPr>
        <i/>
        <sz val="11"/>
        <color theme="1"/>
        <rFont val="Cambria"/>
        <family val="1"/>
      </rPr>
      <t>7</t>
    </r>
    <r>
      <rPr>
        <sz val="11"/>
        <color theme="1"/>
        <rFont val="Calibri"/>
        <family val="2"/>
        <scheme val="minor"/>
      </rPr>
      <t xml:space="preserve"> in the formula above is chosen in such a way that someone who had competed at many World Championships but never received a high position would not score too many points in the World Ranking. A graph of World Championship Points in function of the position is demonstrated below.</t>
    </r>
  </si>
  <si>
    <t>Fastest Time</t>
  </si>
  <si>
    <t>2008 [21]</t>
  </si>
  <si>
    <t>SWI</t>
  </si>
  <si>
    <t>F3E World Championship 2002 Winterthur (SWI)</t>
  </si>
  <si>
    <t>F3E World Ranking WC Points system</t>
  </si>
  <si>
    <t>The F3E World Championship Points (WC Points) are defined via the exponentially decaying function</t>
  </si>
  <si>
    <t>82,2 77</t>
  </si>
  <si>
    <t>Cristian Hanke</t>
  </si>
  <si>
    <t>John Jennings</t>
  </si>
  <si>
    <t>Christophe Castagnet</t>
  </si>
  <si>
    <t>Rothenburg</t>
  </si>
  <si>
    <t>F3E World Championship 2025 Rothenburg (GER)</t>
  </si>
  <si>
    <t>Mark de Groot</t>
  </si>
  <si>
    <t>Matthew Fehling</t>
  </si>
  <si>
    <t>Jacob Raquet</t>
  </si>
  <si>
    <t>Anthony Singleton</t>
  </si>
  <si>
    <t>Lukas Doubrava</t>
  </si>
  <si>
    <t>Brody Freeman</t>
  </si>
  <si>
    <t>Matthew Wood</t>
  </si>
  <si>
    <t>Thomas Grunenberg</t>
  </si>
  <si>
    <t>Jonathan Engemann</t>
  </si>
  <si>
    <t>Martin Larsson</t>
  </si>
  <si>
    <t>Stephan Lamersdorf</t>
  </si>
  <si>
    <t>2025 [23]</t>
  </si>
  <si>
    <t>Christian Jansen</t>
  </si>
  <si>
    <t>SWE</t>
  </si>
  <si>
    <t>52,93 (F5D)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</si>
</sst>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mbria"/>
      <family val="1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ACAFB2"/>
        <bgColor indexed="64"/>
      </patternFill>
    </fill>
    <fill>
      <patternFill patternType="solid">
        <fgColor rgb="FFAE9A64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0" xfId="0" applyNumberFormat="1"/>
    <xf numFmtId="2" fontId="11" fillId="0" borderId="30" xfId="0" applyNumberFormat="1" applyFon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11" fillId="0" borderId="40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Standaard" xfId="0" builtinId="0"/>
    <cellStyle name="Standaard 2" xfId="1" xr:uid="{C13C7755-D9C0-47DD-9B26-B2582F6293D3}"/>
  </cellStyles>
  <dxfs count="69"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auto="1"/>
      </font>
      <numFmt numFmtId="1" formatCode="0"/>
      <fill>
        <patternFill>
          <bgColor rgb="FFFFC000"/>
        </patternFill>
      </fill>
    </dxf>
    <dxf>
      <font>
        <b/>
        <i val="0"/>
      </font>
      <fill>
        <patternFill patternType="solid">
          <bgColor rgb="FFACAFB2"/>
        </patternFill>
      </fill>
    </dxf>
    <dxf>
      <font>
        <b/>
        <i val="0"/>
      </font>
      <fill>
        <patternFill patternType="solid">
          <bgColor rgb="FFAE9A64"/>
        </patternFill>
      </fill>
    </dxf>
    <dxf>
      <font>
        <b/>
        <i val="0"/>
        <color auto="1"/>
      </font>
      <numFmt numFmtId="1" formatCode="0"/>
      <fill>
        <patternFill>
          <bgColor rgb="FFFFC000"/>
        </patternFill>
      </fill>
    </dxf>
    <dxf>
      <font>
        <b/>
        <i val="0"/>
      </font>
      <fill>
        <patternFill patternType="solid">
          <bgColor rgb="FFACAFB2"/>
        </patternFill>
      </fill>
    </dxf>
    <dxf>
      <font>
        <b/>
        <i val="0"/>
      </font>
      <fill>
        <patternFill patternType="solid">
          <bgColor rgb="FFAE9A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WC</a:t>
            </a:r>
            <a:r>
              <a:rPr lang="nl-BE" baseline="0"/>
              <a:t> Points in terms of position</a:t>
            </a:r>
            <a:endParaRPr lang="nl-BE"/>
          </a:p>
        </c:rich>
      </c:tx>
      <c:layout>
        <c:manualLayout>
          <c:xMode val="edge"/>
          <c:yMode val="edge"/>
          <c:x val="0.35512039832882403"/>
          <c:y val="3.2076860347982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'[1]WC Points System'!$A$8:$A$57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'[1]WC Points System'!$B$8:$B$57</c:f>
              <c:numCache>
                <c:formatCode>General</c:formatCode>
                <c:ptCount val="50"/>
                <c:pt idx="0">
                  <c:v>100</c:v>
                </c:pt>
                <c:pt idx="1">
                  <c:v>87</c:v>
                </c:pt>
                <c:pt idx="2">
                  <c:v>75</c:v>
                </c:pt>
                <c:pt idx="3">
                  <c:v>65</c:v>
                </c:pt>
                <c:pt idx="4">
                  <c:v>56</c:v>
                </c:pt>
                <c:pt idx="5">
                  <c:v>49</c:v>
                </c:pt>
                <c:pt idx="6">
                  <c:v>42</c:v>
                </c:pt>
                <c:pt idx="7">
                  <c:v>37</c:v>
                </c:pt>
                <c:pt idx="8">
                  <c:v>32</c:v>
                </c:pt>
                <c:pt idx="9">
                  <c:v>28</c:v>
                </c:pt>
                <c:pt idx="10">
                  <c:v>24</c:v>
                </c:pt>
                <c:pt idx="11">
                  <c:v>21</c:v>
                </c:pt>
                <c:pt idx="12">
                  <c:v>18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A8-4FC8-8299-C04C12A3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61680"/>
        <c:axId val="1645485680"/>
      </c:scatterChart>
      <c:valAx>
        <c:axId val="16326168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Position</a:t>
                </a:r>
              </a:p>
            </c:rich>
          </c:tx>
          <c:layout>
            <c:manualLayout>
              <c:xMode val="edge"/>
              <c:yMode val="edge"/>
              <c:x val="0.49694063286736012"/>
              <c:y val="0.90591295647823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45485680"/>
        <c:crosses val="autoZero"/>
        <c:crossBetween val="midCat"/>
      </c:valAx>
      <c:valAx>
        <c:axId val="1645485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WC</a:t>
                </a:r>
                <a:r>
                  <a:rPr lang="nl-BE" baseline="0"/>
                  <a:t> Points</a:t>
                </a:r>
                <a:endParaRPr lang="nl-BE"/>
              </a:p>
            </c:rich>
          </c:tx>
          <c:layout>
            <c:manualLayout>
              <c:xMode val="edge"/>
              <c:yMode val="edge"/>
              <c:x val="2.7985074626865673E-2"/>
              <c:y val="0.37387325300544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326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WC</a:t>
            </a:r>
            <a:r>
              <a:rPr lang="nl-BE" baseline="0"/>
              <a:t> Points in terms of position</a:t>
            </a:r>
            <a:endParaRPr lang="nl-BE"/>
          </a:p>
        </c:rich>
      </c:tx>
      <c:layout>
        <c:manualLayout>
          <c:xMode val="edge"/>
          <c:yMode val="edge"/>
          <c:x val="0.35512039832882403"/>
          <c:y val="3.2076860347982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'[2]WC Points System'!$A$8:$A$57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'[2]WC Points System'!$B$8:$B$57</c:f>
              <c:numCache>
                <c:formatCode>General</c:formatCode>
                <c:ptCount val="50"/>
                <c:pt idx="0">
                  <c:v>100</c:v>
                </c:pt>
                <c:pt idx="1">
                  <c:v>86.820912075267984</c:v>
                </c:pt>
                <c:pt idx="2">
                  <c:v>75.39625201445331</c:v>
                </c:pt>
                <c:pt idx="3">
                  <c:v>65.492466695574507</c:v>
                </c:pt>
                <c:pt idx="4">
                  <c:v>56.907094078768168</c:v>
                </c:pt>
                <c:pt idx="5">
                  <c:v>49.464624296138361</c:v>
                </c:pt>
                <c:pt idx="6">
                  <c:v>43.012911722018046</c:v>
                </c:pt>
                <c:pt idx="7">
                  <c:v>37.420064675972789</c:v>
                </c:pt>
                <c:pt idx="8">
                  <c:v>32.571749175073073</c:v>
                </c:pt>
                <c:pt idx="9">
                  <c:v>28.368851616326868</c:v>
                </c:pt>
                <c:pt idx="10">
                  <c:v>24.725452607735804</c:v>
                </c:pt>
                <c:pt idx="11">
                  <c:v>21.567070527216483</c:v>
                </c:pt>
                <c:pt idx="12">
                  <c:v>18.829138902647287</c:v>
                </c:pt>
                <c:pt idx="13">
                  <c:v>16.455686486281138</c:v>
                </c:pt>
                <c:pt idx="14">
                  <c:v>14.398193040424658</c:v>
                </c:pt>
                <c:pt idx="15">
                  <c:v>12.614597443330826</c:v>
                </c:pt>
                <c:pt idx="16">
                  <c:v>11.068437838118458</c:v>
                </c:pt>
                <c:pt idx="17">
                  <c:v>9.7281062468733879</c:v>
                </c:pt>
                <c:pt idx="18">
                  <c:v>8.5662024120860387</c:v>
                </c:pt>
                <c:pt idx="19">
                  <c:v>7.5589736560739054</c:v>
                </c:pt>
                <c:pt idx="20">
                  <c:v>6.6858293074941173</c:v>
                </c:pt>
                <c:pt idx="21">
                  <c:v>5.9289197684185302</c:v>
                </c:pt>
                <c:pt idx="22">
                  <c:v>5.2727716168838077</c:v>
                </c:pt>
                <c:pt idx="23">
                  <c:v>4.7039712853564222</c:v>
                </c:pt>
                <c:pt idx="24">
                  <c:v>4.2108908485847572</c:v>
                </c:pt>
                <c:pt idx="25">
                  <c:v>3.7834503151482313</c:v>
                </c:pt>
                <c:pt idx="26">
                  <c:v>3.4129115632546805</c:v>
                </c:pt>
                <c:pt idx="27">
                  <c:v>3.0916997082371447</c:v>
                </c:pt>
                <c:pt idx="28">
                  <c:v>2.8132482499846834</c:v>
                </c:pt>
                <c:pt idx="29">
                  <c:v>2.5718648346724144</c:v>
                </c:pt>
                <c:pt idx="30">
                  <c:v>2.3626148865719898</c:v>
                </c:pt>
                <c:pt idx="31">
                  <c:v>2.1812207310398581</c:v>
                </c:pt>
                <c:pt idx="32">
                  <c:v>2.023974146465207</c:v>
                </c:pt>
                <c:pt idx="33">
                  <c:v>1.8876605574862431</c:v>
                </c:pt>
                <c:pt idx="34">
                  <c:v>1.76949331976475</c:v>
                </c:pt>
                <c:pt idx="35">
                  <c:v>1.6670567529094611</c:v>
                </c:pt>
                <c:pt idx="36">
                  <c:v>1.5782567569763293</c:v>
                </c:pt>
                <c:pt idx="37">
                  <c:v>1.5012780030039918</c:v>
                </c:pt>
                <c:pt idx="38">
                  <c:v>1.4345468224350655</c:v>
                </c:pt>
                <c:pt idx="39">
                  <c:v>1.3766990367756249</c:v>
                </c:pt>
                <c:pt idx="40">
                  <c:v>1.32655206983797</c:v>
                </c:pt>
                <c:pt idx="41">
                  <c:v>1.2830807724602142</c:v>
                </c:pt>
                <c:pt idx="42">
                  <c:v>1.2453964654899694</c:v>
                </c:pt>
                <c:pt idx="43">
                  <c:v>1.2127287726100626</c:v>
                </c:pt>
                <c:pt idx="44">
                  <c:v>1.1844098716166451</c:v>
                </c:pt>
                <c:pt idx="45">
                  <c:v>1.1598608422002379</c:v>
                </c:pt>
                <c:pt idx="46">
                  <c:v>1.1385798311388375</c:v>
                </c:pt>
                <c:pt idx="47">
                  <c:v>1.1201317929653702</c:v>
                </c:pt>
                <c:pt idx="48">
                  <c:v>1.1041395963790439</c:v>
                </c:pt>
                <c:pt idx="49">
                  <c:v>1.090276314589897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15-4953-801F-1ED674758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61680"/>
        <c:axId val="1645485680"/>
      </c:scatterChart>
      <c:valAx>
        <c:axId val="16326168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Position</a:t>
                </a:r>
              </a:p>
            </c:rich>
          </c:tx>
          <c:layout>
            <c:manualLayout>
              <c:xMode val="edge"/>
              <c:yMode val="edge"/>
              <c:x val="0.49694063286736012"/>
              <c:y val="0.90591295647823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45485680"/>
        <c:crosses val="autoZero"/>
        <c:crossBetween val="midCat"/>
      </c:valAx>
      <c:valAx>
        <c:axId val="1645485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WC</a:t>
                </a:r>
                <a:r>
                  <a:rPr lang="nl-BE" baseline="0"/>
                  <a:t> Points</a:t>
                </a:r>
                <a:endParaRPr lang="nl-BE"/>
              </a:p>
            </c:rich>
          </c:tx>
          <c:layout>
            <c:manualLayout>
              <c:xMode val="edge"/>
              <c:yMode val="edge"/>
              <c:x val="2.7985074626865673E-2"/>
              <c:y val="0.37387325300544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326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WC</a:t>
            </a:r>
            <a:r>
              <a:rPr lang="nl-BE" baseline="0"/>
              <a:t> Points in terms of position</a:t>
            </a:r>
            <a:endParaRPr lang="nl-BE"/>
          </a:p>
        </c:rich>
      </c:tx>
      <c:layout>
        <c:manualLayout>
          <c:xMode val="edge"/>
          <c:yMode val="edge"/>
          <c:x val="0.35512039832882403"/>
          <c:y val="3.2076860347982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'[2]WC Points System'!$A$8:$A$57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'[2]WC Points System'!$B$8:$B$57</c:f>
              <c:numCache>
                <c:formatCode>General</c:formatCode>
                <c:ptCount val="50"/>
                <c:pt idx="0">
                  <c:v>100</c:v>
                </c:pt>
                <c:pt idx="1">
                  <c:v>86.820912075267984</c:v>
                </c:pt>
                <c:pt idx="2">
                  <c:v>75.39625201445331</c:v>
                </c:pt>
                <c:pt idx="3">
                  <c:v>65.492466695574507</c:v>
                </c:pt>
                <c:pt idx="4">
                  <c:v>56.907094078768168</c:v>
                </c:pt>
                <c:pt idx="5">
                  <c:v>49.464624296138361</c:v>
                </c:pt>
                <c:pt idx="6">
                  <c:v>43.012911722018046</c:v>
                </c:pt>
                <c:pt idx="7">
                  <c:v>37.420064675972789</c:v>
                </c:pt>
                <c:pt idx="8">
                  <c:v>32.571749175073073</c:v>
                </c:pt>
                <c:pt idx="9">
                  <c:v>28.368851616326868</c:v>
                </c:pt>
                <c:pt idx="10">
                  <c:v>24.725452607735804</c:v>
                </c:pt>
                <c:pt idx="11">
                  <c:v>21.567070527216483</c:v>
                </c:pt>
                <c:pt idx="12">
                  <c:v>18.829138902647287</c:v>
                </c:pt>
                <c:pt idx="13">
                  <c:v>16.455686486281138</c:v>
                </c:pt>
                <c:pt idx="14">
                  <c:v>14.398193040424658</c:v>
                </c:pt>
                <c:pt idx="15">
                  <c:v>12.614597443330826</c:v>
                </c:pt>
                <c:pt idx="16">
                  <c:v>11.068437838118458</c:v>
                </c:pt>
                <c:pt idx="17">
                  <c:v>9.7281062468733879</c:v>
                </c:pt>
                <c:pt idx="18">
                  <c:v>8.5662024120860387</c:v>
                </c:pt>
                <c:pt idx="19">
                  <c:v>7.5589736560739054</c:v>
                </c:pt>
                <c:pt idx="20">
                  <c:v>6.6858293074941173</c:v>
                </c:pt>
                <c:pt idx="21">
                  <c:v>5.9289197684185302</c:v>
                </c:pt>
                <c:pt idx="22">
                  <c:v>5.2727716168838077</c:v>
                </c:pt>
                <c:pt idx="23">
                  <c:v>4.7039712853564222</c:v>
                </c:pt>
                <c:pt idx="24">
                  <c:v>4.2108908485847572</c:v>
                </c:pt>
                <c:pt idx="25">
                  <c:v>3.7834503151482313</c:v>
                </c:pt>
                <c:pt idx="26">
                  <c:v>3.4129115632546805</c:v>
                </c:pt>
                <c:pt idx="27">
                  <c:v>3.0916997082371447</c:v>
                </c:pt>
                <c:pt idx="28">
                  <c:v>2.8132482499846834</c:v>
                </c:pt>
                <c:pt idx="29">
                  <c:v>2.5718648346724144</c:v>
                </c:pt>
                <c:pt idx="30">
                  <c:v>2.3626148865719898</c:v>
                </c:pt>
                <c:pt idx="31">
                  <c:v>2.1812207310398581</c:v>
                </c:pt>
                <c:pt idx="32">
                  <c:v>2.023974146465207</c:v>
                </c:pt>
                <c:pt idx="33">
                  <c:v>1.8876605574862431</c:v>
                </c:pt>
                <c:pt idx="34">
                  <c:v>1.76949331976475</c:v>
                </c:pt>
                <c:pt idx="35">
                  <c:v>1.6670567529094611</c:v>
                </c:pt>
                <c:pt idx="36">
                  <c:v>1.5782567569763293</c:v>
                </c:pt>
                <c:pt idx="37">
                  <c:v>1.5012780030039918</c:v>
                </c:pt>
                <c:pt idx="38">
                  <c:v>1.4345468224350655</c:v>
                </c:pt>
                <c:pt idx="39">
                  <c:v>1.3766990367756249</c:v>
                </c:pt>
                <c:pt idx="40">
                  <c:v>1.32655206983797</c:v>
                </c:pt>
                <c:pt idx="41">
                  <c:v>1.2830807724602142</c:v>
                </c:pt>
                <c:pt idx="42">
                  <c:v>1.2453964654899694</c:v>
                </c:pt>
                <c:pt idx="43">
                  <c:v>1.2127287726100626</c:v>
                </c:pt>
                <c:pt idx="44">
                  <c:v>1.1844098716166451</c:v>
                </c:pt>
                <c:pt idx="45">
                  <c:v>1.1598608422002379</c:v>
                </c:pt>
                <c:pt idx="46">
                  <c:v>1.1385798311388375</c:v>
                </c:pt>
                <c:pt idx="47">
                  <c:v>1.1201317929653702</c:v>
                </c:pt>
                <c:pt idx="48">
                  <c:v>1.1041395963790439</c:v>
                </c:pt>
                <c:pt idx="49">
                  <c:v>1.090276314589897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97-4426-A1F3-A521FCA6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61680"/>
        <c:axId val="1645485680"/>
      </c:scatterChart>
      <c:valAx>
        <c:axId val="16326168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Position</a:t>
                </a:r>
              </a:p>
            </c:rich>
          </c:tx>
          <c:layout>
            <c:manualLayout>
              <c:xMode val="edge"/>
              <c:yMode val="edge"/>
              <c:x val="0.49694063286736012"/>
              <c:y val="0.90591295647823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45485680"/>
        <c:crosses val="autoZero"/>
        <c:crossBetween val="midCat"/>
      </c:valAx>
      <c:valAx>
        <c:axId val="1645485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WC</a:t>
                </a:r>
                <a:r>
                  <a:rPr lang="nl-BE" baseline="0"/>
                  <a:t> Points</a:t>
                </a:r>
                <a:endParaRPr lang="nl-BE"/>
              </a:p>
            </c:rich>
          </c:tx>
          <c:layout>
            <c:manualLayout>
              <c:xMode val="edge"/>
              <c:yMode val="edge"/>
              <c:x val="2.7985074626865673E-2"/>
              <c:y val="0.37387325300544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326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WC</a:t>
            </a:r>
            <a:r>
              <a:rPr lang="nl-BE" baseline="0"/>
              <a:t> Points in terms of position</a:t>
            </a:r>
            <a:endParaRPr lang="nl-BE"/>
          </a:p>
        </c:rich>
      </c:tx>
      <c:layout>
        <c:manualLayout>
          <c:xMode val="edge"/>
          <c:yMode val="edge"/>
          <c:x val="0.35512039832882403"/>
          <c:y val="3.2076860347982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'[2]WC Points System'!$A$8:$A$57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'[2]WC Points System'!$B$8:$B$57</c:f>
              <c:numCache>
                <c:formatCode>General</c:formatCode>
                <c:ptCount val="50"/>
                <c:pt idx="0">
                  <c:v>100</c:v>
                </c:pt>
                <c:pt idx="1">
                  <c:v>86.820912075267984</c:v>
                </c:pt>
                <c:pt idx="2">
                  <c:v>75.39625201445331</c:v>
                </c:pt>
                <c:pt idx="3">
                  <c:v>65.492466695574507</c:v>
                </c:pt>
                <c:pt idx="4">
                  <c:v>56.907094078768168</c:v>
                </c:pt>
                <c:pt idx="5">
                  <c:v>49.464624296138361</c:v>
                </c:pt>
                <c:pt idx="6">
                  <c:v>43.012911722018046</c:v>
                </c:pt>
                <c:pt idx="7">
                  <c:v>37.420064675972789</c:v>
                </c:pt>
                <c:pt idx="8">
                  <c:v>32.571749175073073</c:v>
                </c:pt>
                <c:pt idx="9">
                  <c:v>28.368851616326868</c:v>
                </c:pt>
                <c:pt idx="10">
                  <c:v>24.725452607735804</c:v>
                </c:pt>
                <c:pt idx="11">
                  <c:v>21.567070527216483</c:v>
                </c:pt>
                <c:pt idx="12">
                  <c:v>18.829138902647287</c:v>
                </c:pt>
                <c:pt idx="13">
                  <c:v>16.455686486281138</c:v>
                </c:pt>
                <c:pt idx="14">
                  <c:v>14.398193040424658</c:v>
                </c:pt>
                <c:pt idx="15">
                  <c:v>12.614597443330826</c:v>
                </c:pt>
                <c:pt idx="16">
                  <c:v>11.068437838118458</c:v>
                </c:pt>
                <c:pt idx="17">
                  <c:v>9.7281062468733879</c:v>
                </c:pt>
                <c:pt idx="18">
                  <c:v>8.5662024120860387</c:v>
                </c:pt>
                <c:pt idx="19">
                  <c:v>7.5589736560739054</c:v>
                </c:pt>
                <c:pt idx="20">
                  <c:v>6.6858293074941173</c:v>
                </c:pt>
                <c:pt idx="21">
                  <c:v>5.9289197684185302</c:v>
                </c:pt>
                <c:pt idx="22">
                  <c:v>5.2727716168838077</c:v>
                </c:pt>
                <c:pt idx="23">
                  <c:v>4.7039712853564222</c:v>
                </c:pt>
                <c:pt idx="24">
                  <c:v>4.2108908485847572</c:v>
                </c:pt>
                <c:pt idx="25">
                  <c:v>3.7834503151482313</c:v>
                </c:pt>
                <c:pt idx="26">
                  <c:v>3.4129115632546805</c:v>
                </c:pt>
                <c:pt idx="27">
                  <c:v>3.0916997082371447</c:v>
                </c:pt>
                <c:pt idx="28">
                  <c:v>2.8132482499846834</c:v>
                </c:pt>
                <c:pt idx="29">
                  <c:v>2.5718648346724144</c:v>
                </c:pt>
                <c:pt idx="30">
                  <c:v>2.3626148865719898</c:v>
                </c:pt>
                <c:pt idx="31">
                  <c:v>2.1812207310398581</c:v>
                </c:pt>
                <c:pt idx="32">
                  <c:v>2.023974146465207</c:v>
                </c:pt>
                <c:pt idx="33">
                  <c:v>1.8876605574862431</c:v>
                </c:pt>
                <c:pt idx="34">
                  <c:v>1.76949331976475</c:v>
                </c:pt>
                <c:pt idx="35">
                  <c:v>1.6670567529094611</c:v>
                </c:pt>
                <c:pt idx="36">
                  <c:v>1.5782567569763293</c:v>
                </c:pt>
                <c:pt idx="37">
                  <c:v>1.5012780030039918</c:v>
                </c:pt>
                <c:pt idx="38">
                  <c:v>1.4345468224350655</c:v>
                </c:pt>
                <c:pt idx="39">
                  <c:v>1.3766990367756249</c:v>
                </c:pt>
                <c:pt idx="40">
                  <c:v>1.32655206983797</c:v>
                </c:pt>
                <c:pt idx="41">
                  <c:v>1.2830807724602142</c:v>
                </c:pt>
                <c:pt idx="42">
                  <c:v>1.2453964654899694</c:v>
                </c:pt>
                <c:pt idx="43">
                  <c:v>1.2127287726100626</c:v>
                </c:pt>
                <c:pt idx="44">
                  <c:v>1.1844098716166451</c:v>
                </c:pt>
                <c:pt idx="45">
                  <c:v>1.1598608422002379</c:v>
                </c:pt>
                <c:pt idx="46">
                  <c:v>1.1385798311388375</c:v>
                </c:pt>
                <c:pt idx="47">
                  <c:v>1.1201317929653702</c:v>
                </c:pt>
                <c:pt idx="48">
                  <c:v>1.1041395963790439</c:v>
                </c:pt>
                <c:pt idx="49">
                  <c:v>1.090276314589897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73-43CB-9743-1B67DF80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61680"/>
        <c:axId val="1645485680"/>
      </c:scatterChart>
      <c:valAx>
        <c:axId val="163261680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Position</a:t>
                </a:r>
              </a:p>
            </c:rich>
          </c:tx>
          <c:layout>
            <c:manualLayout>
              <c:xMode val="edge"/>
              <c:yMode val="edge"/>
              <c:x val="0.49694063286736012"/>
              <c:y val="0.90591295647823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45485680"/>
        <c:crosses val="autoZero"/>
        <c:crossBetween val="midCat"/>
      </c:valAx>
      <c:valAx>
        <c:axId val="164548568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WC</a:t>
                </a:r>
                <a:r>
                  <a:rPr lang="nl-BE" baseline="0"/>
                  <a:t> Points</a:t>
                </a:r>
                <a:endParaRPr lang="nl-BE"/>
              </a:p>
            </c:rich>
          </c:tx>
          <c:layout>
            <c:manualLayout>
              <c:xMode val="edge"/>
              <c:yMode val="edge"/>
              <c:x val="2.7985074626865673E-2"/>
              <c:y val="0.37387325300544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16326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104274</xdr:colOff>
      <xdr:row>6</xdr:row>
      <xdr:rowOff>17445</xdr:rowOff>
    </xdr:from>
    <xdr:to>
      <xdr:col>8</xdr:col>
      <xdr:colOff>3785937</xdr:colOff>
      <xdr:row>25</xdr:row>
      <xdr:rowOff>152399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81EE9F21-711E-4D1A-AC0A-EC9B05A6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104274</xdr:colOff>
      <xdr:row>6</xdr:row>
      <xdr:rowOff>17445</xdr:rowOff>
    </xdr:from>
    <xdr:to>
      <xdr:col>8</xdr:col>
      <xdr:colOff>3785937</xdr:colOff>
      <xdr:row>25</xdr:row>
      <xdr:rowOff>152399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28BEC15-D76F-4DC5-962F-A3B77B1D9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104274</xdr:colOff>
      <xdr:row>6</xdr:row>
      <xdr:rowOff>17445</xdr:rowOff>
    </xdr:from>
    <xdr:to>
      <xdr:col>8</xdr:col>
      <xdr:colOff>3785937</xdr:colOff>
      <xdr:row>25</xdr:row>
      <xdr:rowOff>152399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F76DD5D1-E76B-4B2C-B4CA-674C6AE04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104274</xdr:colOff>
      <xdr:row>6</xdr:row>
      <xdr:rowOff>17445</xdr:rowOff>
    </xdr:from>
    <xdr:to>
      <xdr:col>8</xdr:col>
      <xdr:colOff>3785937</xdr:colOff>
      <xdr:row>25</xdr:row>
      <xdr:rowOff>152399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415AEC30-DB7F-4A3B-8D53-3FE6C1426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</xdr:col>
      <xdr:colOff>80962</xdr:colOff>
      <xdr:row>3</xdr:row>
      <xdr:rowOff>95250</xdr:rowOff>
    </xdr:from>
    <xdr:ext cx="2254848" cy="1828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kstvak 7">
              <a:extLst>
                <a:ext uri="{FF2B5EF4-FFF2-40B4-BE49-F238E27FC236}">
                  <a16:creationId xmlns:a16="http://schemas.microsoft.com/office/drawing/2014/main" id="{1A531572-B3C8-4884-BD7A-22851B08BD75}"/>
                </a:ext>
              </a:extLst>
            </xdr:cNvPr>
            <xdr:cNvSpPr txBox="1"/>
          </xdr:nvSpPr>
          <xdr:spPr>
            <a:xfrm>
              <a:off x="3257550" y="638175"/>
              <a:ext cx="2254848" cy="1828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nl-BE" sz="1100" b="0" i="1">
                      <a:latin typeface="Cambria Math" panose="02040503050406030204" pitchFamily="18" charset="0"/>
                    </a:rPr>
                    <m:t>𝑊𝐶</m:t>
                  </m:r>
                  <m:r>
                    <a:rPr lang="nl-BE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l-BE" sz="1100" b="0" i="1">
                      <a:latin typeface="Cambria Math" panose="02040503050406030204" pitchFamily="18" charset="0"/>
                    </a:rPr>
                    <m:t>𝑃𝑜𝑖𝑛𝑡𝑠</m:t>
                  </m:r>
                  <m:r>
                    <a:rPr lang="nl-BE" sz="1100" b="0" i="1">
                      <a:latin typeface="Cambria Math" panose="02040503050406030204" pitchFamily="18" charset="0"/>
                    </a:rPr>
                    <m:t>= </m:t>
                  </m:r>
                  <m:sSup>
                    <m:sSupPr>
                      <m:ctrlPr>
                        <a:rPr lang="nl-BE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nl-BE" sz="1100" b="0" i="1">
                          <a:latin typeface="Cambria Math" panose="02040503050406030204" pitchFamily="18" charset="0"/>
                        </a:rPr>
                        <m:t>99∗</m:t>
                      </m:r>
                      <m:r>
                        <a:rPr lang="nl-BE" sz="1100" b="0" i="1">
                          <a:latin typeface="Cambria Math" panose="02040503050406030204" pitchFamily="18" charset="0"/>
                        </a:rPr>
                        <m:t>𝑒</m:t>
                      </m:r>
                    </m:e>
                    <m:sup>
                      <m:r>
                        <a:rPr lang="nl-BE" sz="1100" b="0" i="1">
                          <a:latin typeface="Cambria Math" panose="02040503050406030204" pitchFamily="18" charset="0"/>
                        </a:rPr>
                        <m:t>−(</m:t>
                      </m:r>
                      <m:r>
                        <a:rPr lang="nl-BE" sz="1100" b="0" i="1">
                          <a:latin typeface="Cambria Math" panose="02040503050406030204" pitchFamily="18" charset="0"/>
                        </a:rPr>
                        <m:t>𝑃𝑜𝑠𝑖𝑡𝑖𝑜𝑛</m:t>
                      </m:r>
                      <m:r>
                        <a:rPr lang="nl-BE" sz="1100" b="0" i="1">
                          <a:latin typeface="Cambria Math" panose="02040503050406030204" pitchFamily="18" charset="0"/>
                        </a:rPr>
                        <m:t>−1)/7</m:t>
                      </m:r>
                    </m:sup>
                  </m:sSup>
                </m:oMath>
              </a14:m>
              <a:r>
                <a:rPr lang="nl-BE" sz="1100"/>
                <a:t>+ 1</a:t>
              </a:r>
              <a:endParaRPr lang="en-BE" sz="1100"/>
            </a:p>
          </xdr:txBody>
        </xdr:sp>
      </mc:Choice>
      <mc:Fallback xmlns="">
        <xdr:sp macro="" textlink="">
          <xdr:nvSpPr>
            <xdr:cNvPr id="8" name="Tekstvak 7">
              <a:extLst>
                <a:ext uri="{FF2B5EF4-FFF2-40B4-BE49-F238E27FC236}">
                  <a16:creationId xmlns:a16="http://schemas.microsoft.com/office/drawing/2014/main" id="{1A531572-B3C8-4884-BD7A-22851B08BD75}"/>
                </a:ext>
              </a:extLst>
            </xdr:cNvPr>
            <xdr:cNvSpPr txBox="1"/>
          </xdr:nvSpPr>
          <xdr:spPr>
            <a:xfrm>
              <a:off x="3257550" y="638175"/>
              <a:ext cx="2254848" cy="1828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nl-BE" sz="1100" b="0" i="0">
                  <a:latin typeface="Cambria Math" panose="02040503050406030204" pitchFamily="18" charset="0"/>
                </a:rPr>
                <a:t>𝑊𝐶 𝑃𝑜𝑖𝑛𝑡𝑠= 〖99∗𝑒〗^(−(𝑃𝑜𝑠𝑖𝑡𝑖𝑜𝑛−1)/7)</a:t>
              </a:r>
              <a:r>
                <a:rPr lang="nl-BE" sz="1100"/>
                <a:t>+ 1</a:t>
              </a:r>
              <a:endParaRPr lang="en-BE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F3D\FAI%20CIAM%20Subcommittee\World%20Champs\F3D%20World%20Champs.xlsx" TargetMode="External"/><Relationship Id="rId1" Type="http://schemas.openxmlformats.org/officeDocument/2006/relationships/externalLinkPath" Target="file:///Y:\F3D\FAI%20CIAM%20Subcommittee\World%20Champs\F3D%20World%20Champ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m_\Desktop\F3D\FAI%20CIAM%20Subcommittee\World%20Champs\F3D%20World%20Championship%20results,%20overview%20and%20world%20ranking.xlsx" TargetMode="External"/><Relationship Id="rId1" Type="http://schemas.openxmlformats.org/officeDocument/2006/relationships/externalLinkPath" Target="F3D%20World%20Championship%20results,%20overview%20and%20world%20ran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ld Champs Overview"/>
      <sheetName val="World Ranking"/>
      <sheetName val="F3D 2023"/>
      <sheetName val="F3D 2022"/>
      <sheetName val="F3D 2019"/>
      <sheetName val="F3D 2017"/>
      <sheetName val="F3D 2015"/>
      <sheetName val="F3D 2013"/>
      <sheetName val="F3D 2011"/>
      <sheetName val="F3D 2009"/>
      <sheetName val="F3D 2007"/>
      <sheetName val="F3D 2005"/>
      <sheetName val="F3D 2003"/>
      <sheetName val="F3D 2001"/>
      <sheetName val="F3D 1999"/>
      <sheetName val="F3D 1997"/>
      <sheetName val="F3D 1995"/>
      <sheetName val="F3D 1993"/>
      <sheetName val="F3D 1991"/>
      <sheetName val="F3D 1989"/>
      <sheetName val="F3D 1987"/>
      <sheetName val="F3D 1985"/>
      <sheetName val="WC Points 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8">
            <v>1</v>
          </cell>
          <cell r="B8">
            <v>100</v>
          </cell>
        </row>
        <row r="9">
          <cell r="A9">
            <v>2</v>
          </cell>
          <cell r="B9">
            <v>87</v>
          </cell>
        </row>
        <row r="10">
          <cell r="A10">
            <v>3</v>
          </cell>
          <cell r="B10">
            <v>75</v>
          </cell>
        </row>
        <row r="11">
          <cell r="A11">
            <v>4</v>
          </cell>
          <cell r="B11">
            <v>65</v>
          </cell>
        </row>
        <row r="12">
          <cell r="A12">
            <v>5</v>
          </cell>
          <cell r="B12">
            <v>56</v>
          </cell>
        </row>
        <row r="13">
          <cell r="A13">
            <v>6</v>
          </cell>
          <cell r="B13">
            <v>49</v>
          </cell>
        </row>
        <row r="14">
          <cell r="A14">
            <v>7</v>
          </cell>
          <cell r="B14">
            <v>42</v>
          </cell>
        </row>
        <row r="15">
          <cell r="A15">
            <v>8</v>
          </cell>
          <cell r="B15">
            <v>37</v>
          </cell>
        </row>
        <row r="16">
          <cell r="A16">
            <v>9</v>
          </cell>
          <cell r="B16">
            <v>32</v>
          </cell>
        </row>
        <row r="17">
          <cell r="A17">
            <v>10</v>
          </cell>
          <cell r="B17">
            <v>28</v>
          </cell>
        </row>
        <row r="18">
          <cell r="A18">
            <v>11</v>
          </cell>
          <cell r="B18">
            <v>24</v>
          </cell>
        </row>
        <row r="19">
          <cell r="A19">
            <v>12</v>
          </cell>
          <cell r="B19">
            <v>21</v>
          </cell>
        </row>
        <row r="20">
          <cell r="A20">
            <v>13</v>
          </cell>
          <cell r="B20">
            <v>18</v>
          </cell>
        </row>
        <row r="21">
          <cell r="A21">
            <v>14</v>
          </cell>
          <cell r="B21">
            <v>16</v>
          </cell>
        </row>
        <row r="22">
          <cell r="A22">
            <v>15</v>
          </cell>
          <cell r="B22">
            <v>14</v>
          </cell>
        </row>
        <row r="23">
          <cell r="A23">
            <v>16</v>
          </cell>
          <cell r="B23">
            <v>12</v>
          </cell>
        </row>
        <row r="24">
          <cell r="A24">
            <v>17</v>
          </cell>
          <cell r="B24">
            <v>10</v>
          </cell>
        </row>
        <row r="25">
          <cell r="A25">
            <v>18</v>
          </cell>
          <cell r="B25">
            <v>9</v>
          </cell>
        </row>
        <row r="26">
          <cell r="A26">
            <v>19</v>
          </cell>
          <cell r="B26">
            <v>8</v>
          </cell>
        </row>
        <row r="27">
          <cell r="A27">
            <v>20</v>
          </cell>
          <cell r="B27">
            <v>7</v>
          </cell>
        </row>
        <row r="28">
          <cell r="A28">
            <v>21</v>
          </cell>
          <cell r="B28">
            <v>6</v>
          </cell>
        </row>
        <row r="29">
          <cell r="A29">
            <v>22</v>
          </cell>
          <cell r="B29">
            <v>5</v>
          </cell>
        </row>
        <row r="30">
          <cell r="A30">
            <v>23</v>
          </cell>
          <cell r="B30">
            <v>4</v>
          </cell>
        </row>
        <row r="31">
          <cell r="A31">
            <v>24</v>
          </cell>
          <cell r="B31">
            <v>4</v>
          </cell>
        </row>
        <row r="32">
          <cell r="A32">
            <v>25</v>
          </cell>
          <cell r="B32">
            <v>3</v>
          </cell>
        </row>
        <row r="33">
          <cell r="A33">
            <v>26</v>
          </cell>
          <cell r="B33">
            <v>3</v>
          </cell>
        </row>
        <row r="34">
          <cell r="A34">
            <v>27</v>
          </cell>
          <cell r="B34">
            <v>2</v>
          </cell>
        </row>
        <row r="35">
          <cell r="A35">
            <v>28</v>
          </cell>
          <cell r="B35">
            <v>2</v>
          </cell>
        </row>
        <row r="36">
          <cell r="A36">
            <v>29</v>
          </cell>
          <cell r="B36">
            <v>2</v>
          </cell>
        </row>
        <row r="37">
          <cell r="A37">
            <v>30</v>
          </cell>
          <cell r="B37">
            <v>2</v>
          </cell>
        </row>
        <row r="38">
          <cell r="A38">
            <v>31</v>
          </cell>
          <cell r="B38">
            <v>1</v>
          </cell>
        </row>
        <row r="39">
          <cell r="A39">
            <v>32</v>
          </cell>
          <cell r="B39">
            <v>1</v>
          </cell>
        </row>
        <row r="40">
          <cell r="A40">
            <v>33</v>
          </cell>
          <cell r="B40">
            <v>1</v>
          </cell>
        </row>
        <row r="41">
          <cell r="A41">
            <v>34</v>
          </cell>
          <cell r="B41">
            <v>1</v>
          </cell>
        </row>
        <row r="42">
          <cell r="A42">
            <v>35</v>
          </cell>
          <cell r="B42">
            <v>1</v>
          </cell>
        </row>
        <row r="43">
          <cell r="A43">
            <v>36</v>
          </cell>
          <cell r="B43">
            <v>1</v>
          </cell>
        </row>
        <row r="44">
          <cell r="A44">
            <v>37</v>
          </cell>
          <cell r="B44">
            <v>1</v>
          </cell>
        </row>
        <row r="45">
          <cell r="A45">
            <v>38</v>
          </cell>
          <cell r="B45">
            <v>1</v>
          </cell>
        </row>
        <row r="46">
          <cell r="A46">
            <v>39</v>
          </cell>
          <cell r="B46">
            <v>0</v>
          </cell>
        </row>
        <row r="47">
          <cell r="A47">
            <v>40</v>
          </cell>
          <cell r="B47">
            <v>0</v>
          </cell>
        </row>
        <row r="48">
          <cell r="A48">
            <v>41</v>
          </cell>
          <cell r="B48">
            <v>0</v>
          </cell>
        </row>
        <row r="49">
          <cell r="A49">
            <v>42</v>
          </cell>
          <cell r="B49">
            <v>0</v>
          </cell>
        </row>
        <row r="50">
          <cell r="A50">
            <v>43</v>
          </cell>
          <cell r="B50">
            <v>0</v>
          </cell>
        </row>
        <row r="51">
          <cell r="A51">
            <v>44</v>
          </cell>
          <cell r="B51">
            <v>0</v>
          </cell>
        </row>
        <row r="52">
          <cell r="A52">
            <v>45</v>
          </cell>
          <cell r="B52">
            <v>0</v>
          </cell>
        </row>
        <row r="53">
          <cell r="A53">
            <v>46</v>
          </cell>
          <cell r="B53">
            <v>0</v>
          </cell>
        </row>
        <row r="54">
          <cell r="A54">
            <v>47</v>
          </cell>
          <cell r="B54">
            <v>0</v>
          </cell>
        </row>
        <row r="55">
          <cell r="A55">
            <v>48</v>
          </cell>
          <cell r="B55">
            <v>0</v>
          </cell>
        </row>
        <row r="56">
          <cell r="A56">
            <v>49</v>
          </cell>
          <cell r="B56">
            <v>0</v>
          </cell>
        </row>
        <row r="57">
          <cell r="A57">
            <v>50</v>
          </cell>
          <cell r="B5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ld Champs Overview"/>
      <sheetName val="World Ranking"/>
      <sheetName val="F3D 2025"/>
      <sheetName val="F3D 2023"/>
      <sheetName val="F3D 2022"/>
      <sheetName val="F3D 2019"/>
      <sheetName val="F3D 2017"/>
      <sheetName val="F3D 2015"/>
      <sheetName val="F3D 2013"/>
      <sheetName val="F3D 2011"/>
      <sheetName val="F3D 2009"/>
      <sheetName val="F3D 2007"/>
      <sheetName val="F3D 2005"/>
      <sheetName val="F3D 2003"/>
      <sheetName val="F3D 2001"/>
      <sheetName val="F3D 1999"/>
      <sheetName val="F3D 1997"/>
      <sheetName val="F3D 1995"/>
      <sheetName val="F3D 1993"/>
      <sheetName val="F3D 1991"/>
      <sheetName val="F3D 1989"/>
      <sheetName val="F3D 1987"/>
      <sheetName val="F3D 1985"/>
      <sheetName val="WC Points 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8">
            <v>1</v>
          </cell>
          <cell r="B8">
            <v>100</v>
          </cell>
        </row>
        <row r="9">
          <cell r="A9">
            <v>2</v>
          </cell>
          <cell r="B9">
            <v>86.820912075267984</v>
          </cell>
        </row>
        <row r="10">
          <cell r="A10">
            <v>3</v>
          </cell>
          <cell r="B10">
            <v>75.39625201445331</v>
          </cell>
        </row>
        <row r="11">
          <cell r="A11">
            <v>4</v>
          </cell>
          <cell r="B11">
            <v>65.492466695574507</v>
          </cell>
        </row>
        <row r="12">
          <cell r="A12">
            <v>5</v>
          </cell>
          <cell r="B12">
            <v>56.907094078768168</v>
          </cell>
        </row>
        <row r="13">
          <cell r="A13">
            <v>6</v>
          </cell>
          <cell r="B13">
            <v>49.464624296138361</v>
          </cell>
        </row>
        <row r="14">
          <cell r="A14">
            <v>7</v>
          </cell>
          <cell r="B14">
            <v>43.012911722018046</v>
          </cell>
        </row>
        <row r="15">
          <cell r="A15">
            <v>8</v>
          </cell>
          <cell r="B15">
            <v>37.420064675972789</v>
          </cell>
        </row>
        <row r="16">
          <cell r="A16">
            <v>9</v>
          </cell>
          <cell r="B16">
            <v>32.571749175073073</v>
          </cell>
        </row>
        <row r="17">
          <cell r="A17">
            <v>10</v>
          </cell>
          <cell r="B17">
            <v>28.368851616326868</v>
          </cell>
        </row>
        <row r="18">
          <cell r="A18">
            <v>11</v>
          </cell>
          <cell r="B18">
            <v>24.725452607735804</v>
          </cell>
        </row>
        <row r="19">
          <cell r="A19">
            <v>12</v>
          </cell>
          <cell r="B19">
            <v>21.567070527216483</v>
          </cell>
        </row>
        <row r="20">
          <cell r="A20">
            <v>13</v>
          </cell>
          <cell r="B20">
            <v>18.829138902647287</v>
          </cell>
        </row>
        <row r="21">
          <cell r="A21">
            <v>14</v>
          </cell>
          <cell r="B21">
            <v>16.455686486281138</v>
          </cell>
        </row>
        <row r="22">
          <cell r="A22">
            <v>15</v>
          </cell>
          <cell r="B22">
            <v>14.398193040424658</v>
          </cell>
        </row>
        <row r="23">
          <cell r="A23">
            <v>16</v>
          </cell>
          <cell r="B23">
            <v>12.614597443330826</v>
          </cell>
        </row>
        <row r="24">
          <cell r="A24">
            <v>17</v>
          </cell>
          <cell r="B24">
            <v>11.068437838118458</v>
          </cell>
        </row>
        <row r="25">
          <cell r="A25">
            <v>18</v>
          </cell>
          <cell r="B25">
            <v>9.7281062468733879</v>
          </cell>
        </row>
        <row r="26">
          <cell r="A26">
            <v>19</v>
          </cell>
          <cell r="B26">
            <v>8.5662024120860387</v>
          </cell>
        </row>
        <row r="27">
          <cell r="A27">
            <v>20</v>
          </cell>
          <cell r="B27">
            <v>7.5589736560739054</v>
          </cell>
        </row>
        <row r="28">
          <cell r="A28">
            <v>21</v>
          </cell>
          <cell r="B28">
            <v>6.6858293074941173</v>
          </cell>
        </row>
        <row r="29">
          <cell r="A29">
            <v>22</v>
          </cell>
          <cell r="B29">
            <v>5.9289197684185302</v>
          </cell>
        </row>
        <row r="30">
          <cell r="A30">
            <v>23</v>
          </cell>
          <cell r="B30">
            <v>5.2727716168838077</v>
          </cell>
        </row>
        <row r="31">
          <cell r="A31">
            <v>24</v>
          </cell>
          <cell r="B31">
            <v>4.7039712853564222</v>
          </cell>
        </row>
        <row r="32">
          <cell r="A32">
            <v>25</v>
          </cell>
          <cell r="B32">
            <v>4.2108908485847572</v>
          </cell>
        </row>
        <row r="33">
          <cell r="A33">
            <v>26</v>
          </cell>
          <cell r="B33">
            <v>3.7834503151482313</v>
          </cell>
        </row>
        <row r="34">
          <cell r="A34">
            <v>27</v>
          </cell>
          <cell r="B34">
            <v>3.4129115632546805</v>
          </cell>
        </row>
        <row r="35">
          <cell r="A35">
            <v>28</v>
          </cell>
          <cell r="B35">
            <v>3.0916997082371447</v>
          </cell>
        </row>
        <row r="36">
          <cell r="A36">
            <v>29</v>
          </cell>
          <cell r="B36">
            <v>2.8132482499846834</v>
          </cell>
        </row>
        <row r="37">
          <cell r="A37">
            <v>30</v>
          </cell>
          <cell r="B37">
            <v>2.5718648346724144</v>
          </cell>
        </row>
        <row r="38">
          <cell r="A38">
            <v>31</v>
          </cell>
          <cell r="B38">
            <v>2.3626148865719898</v>
          </cell>
        </row>
        <row r="39">
          <cell r="A39">
            <v>32</v>
          </cell>
          <cell r="B39">
            <v>2.1812207310398581</v>
          </cell>
        </row>
        <row r="40">
          <cell r="A40">
            <v>33</v>
          </cell>
          <cell r="B40">
            <v>2.023974146465207</v>
          </cell>
        </row>
        <row r="41">
          <cell r="A41">
            <v>34</v>
          </cell>
          <cell r="B41">
            <v>1.8876605574862431</v>
          </cell>
        </row>
        <row r="42">
          <cell r="A42">
            <v>35</v>
          </cell>
          <cell r="B42">
            <v>1.76949331976475</v>
          </cell>
        </row>
        <row r="43">
          <cell r="A43">
            <v>36</v>
          </cell>
          <cell r="B43">
            <v>1.6670567529094611</v>
          </cell>
        </row>
        <row r="44">
          <cell r="A44">
            <v>37</v>
          </cell>
          <cell r="B44">
            <v>1.5782567569763293</v>
          </cell>
        </row>
        <row r="45">
          <cell r="A45">
            <v>38</v>
          </cell>
          <cell r="B45">
            <v>1.5012780030039918</v>
          </cell>
        </row>
        <row r="46">
          <cell r="A46">
            <v>39</v>
          </cell>
          <cell r="B46">
            <v>1.4345468224350655</v>
          </cell>
        </row>
        <row r="47">
          <cell r="A47">
            <v>40</v>
          </cell>
          <cell r="B47">
            <v>1.3766990367756249</v>
          </cell>
        </row>
        <row r="48">
          <cell r="A48">
            <v>41</v>
          </cell>
          <cell r="B48">
            <v>1.32655206983797</v>
          </cell>
        </row>
        <row r="49">
          <cell r="A49">
            <v>42</v>
          </cell>
          <cell r="B49">
            <v>1.2830807724602142</v>
          </cell>
        </row>
        <row r="50">
          <cell r="A50">
            <v>43</v>
          </cell>
          <cell r="B50">
            <v>1.2453964654899694</v>
          </cell>
        </row>
        <row r="51">
          <cell r="A51">
            <v>44</v>
          </cell>
          <cell r="B51">
            <v>1.2127287726100626</v>
          </cell>
        </row>
        <row r="52">
          <cell r="A52">
            <v>45</v>
          </cell>
          <cell r="B52">
            <v>1.1844098716166451</v>
          </cell>
        </row>
        <row r="53">
          <cell r="A53">
            <v>46</v>
          </cell>
          <cell r="B53">
            <v>1.1598608422002379</v>
          </cell>
        </row>
        <row r="54">
          <cell r="A54">
            <v>47</v>
          </cell>
          <cell r="B54">
            <v>1.1385798311388375</v>
          </cell>
        </row>
        <row r="55">
          <cell r="A55">
            <v>48</v>
          </cell>
          <cell r="B55">
            <v>1.1201317929653702</v>
          </cell>
        </row>
        <row r="56">
          <cell r="A56">
            <v>49</v>
          </cell>
          <cell r="B56">
            <v>1.1041395963790439</v>
          </cell>
        </row>
        <row r="57">
          <cell r="A57">
            <v>50</v>
          </cell>
          <cell r="B57">
            <v>1.090276314589897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opLeftCell="A6" zoomScale="160" zoomScaleNormal="160" workbookViewId="0">
      <selection activeCell="A15" sqref="A15:O15"/>
    </sheetView>
  </sheetViews>
  <sheetFormatPr defaultRowHeight="14.25" x14ac:dyDescent="0.45"/>
  <cols>
    <col min="1" max="1" width="5" bestFit="1" customWidth="1"/>
    <col min="2" max="2" width="13.86328125" bestFit="1" customWidth="1"/>
    <col min="3" max="3" width="5.1328125" bestFit="1" customWidth="1"/>
    <col min="4" max="4" width="16.33203125" bestFit="1" customWidth="1"/>
    <col min="5" max="5" width="4.46484375" bestFit="1" customWidth="1"/>
    <col min="6" max="6" width="6.46484375" bestFit="1" customWidth="1"/>
    <col min="7" max="7" width="16.6640625" bestFit="1" customWidth="1"/>
    <col min="8" max="8" width="4.46484375" bestFit="1" customWidth="1"/>
    <col min="9" max="9" width="6.46484375" bestFit="1" customWidth="1"/>
    <col min="10" max="10" width="17.86328125" bestFit="1" customWidth="1"/>
    <col min="11" max="11" width="4.53125" bestFit="1" customWidth="1"/>
    <col min="12" max="12" width="6.46484375" bestFit="1" customWidth="1"/>
    <col min="13" max="13" width="8.33203125" bestFit="1" customWidth="1"/>
    <col min="14" max="14" width="9.1328125" bestFit="1" customWidth="1"/>
    <col min="15" max="15" width="8.6640625" bestFit="1" customWidth="1"/>
  </cols>
  <sheetData>
    <row r="1" spans="1:15" ht="14.65" thickBot="1" x14ac:dyDescent="0.5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  <c r="M1" s="117" t="s">
        <v>1</v>
      </c>
      <c r="N1" s="118"/>
      <c r="O1" s="119"/>
    </row>
    <row r="2" spans="1:15" ht="14.65" thickBot="1" x14ac:dyDescent="0.5">
      <c r="A2" s="57" t="s">
        <v>2</v>
      </c>
      <c r="B2" s="120" t="s">
        <v>3</v>
      </c>
      <c r="C2" s="120"/>
      <c r="D2" s="121" t="s">
        <v>4</v>
      </c>
      <c r="E2" s="122"/>
      <c r="F2" s="123"/>
      <c r="G2" s="124" t="s">
        <v>5</v>
      </c>
      <c r="H2" s="125"/>
      <c r="I2" s="126"/>
      <c r="J2" s="127" t="s">
        <v>6</v>
      </c>
      <c r="K2" s="128"/>
      <c r="L2" s="129"/>
      <c r="M2" s="58" t="s">
        <v>4</v>
      </c>
      <c r="N2" s="59" t="s">
        <v>5</v>
      </c>
      <c r="O2" s="60" t="s">
        <v>6</v>
      </c>
    </row>
    <row r="3" spans="1:15" x14ac:dyDescent="0.45">
      <c r="A3" s="20">
        <v>1994</v>
      </c>
      <c r="B3" s="61" t="s">
        <v>7</v>
      </c>
      <c r="C3" s="62" t="s">
        <v>8</v>
      </c>
      <c r="D3" s="63" t="s">
        <v>9</v>
      </c>
      <c r="E3" s="4" t="s">
        <v>10</v>
      </c>
      <c r="F3" s="19">
        <f>901.6/9</f>
        <v>100.17777777777778</v>
      </c>
      <c r="G3" s="61" t="s">
        <v>11</v>
      </c>
      <c r="H3" s="64" t="s">
        <v>10</v>
      </c>
      <c r="I3" s="19">
        <f>913.9/9</f>
        <v>101.54444444444444</v>
      </c>
      <c r="J3" s="61" t="s">
        <v>12</v>
      </c>
      <c r="K3" s="64" t="s">
        <v>10</v>
      </c>
      <c r="L3" s="19">
        <f>933.5/9</f>
        <v>103.72222222222223</v>
      </c>
      <c r="M3" s="65" t="s">
        <v>10</v>
      </c>
      <c r="N3" s="20" t="s">
        <v>13</v>
      </c>
      <c r="O3" s="20" t="s">
        <v>8</v>
      </c>
    </row>
    <row r="4" spans="1:15" x14ac:dyDescent="0.45">
      <c r="A4" s="9">
        <v>1996</v>
      </c>
      <c r="B4" s="66" t="s">
        <v>14</v>
      </c>
      <c r="C4" s="67" t="s">
        <v>15</v>
      </c>
      <c r="D4" s="68" t="s">
        <v>11</v>
      </c>
      <c r="E4" s="69" t="s">
        <v>10</v>
      </c>
      <c r="F4" s="24">
        <f>790/9</f>
        <v>87.777777777777771</v>
      </c>
      <c r="G4" s="66" t="s">
        <v>16</v>
      </c>
      <c r="H4" s="69" t="s">
        <v>10</v>
      </c>
      <c r="I4" s="24">
        <f>832.4/9</f>
        <v>92.48888888888888</v>
      </c>
      <c r="J4" s="66" t="s">
        <v>9</v>
      </c>
      <c r="K4" s="69" t="s">
        <v>10</v>
      </c>
      <c r="L4" s="24">
        <f>839.4/9</f>
        <v>93.266666666666666</v>
      </c>
      <c r="M4" s="70" t="s">
        <v>10</v>
      </c>
      <c r="N4" s="9" t="s">
        <v>17</v>
      </c>
      <c r="O4" s="9" t="s">
        <v>13</v>
      </c>
    </row>
    <row r="5" spans="1:15" x14ac:dyDescent="0.45">
      <c r="A5" s="9">
        <v>1998</v>
      </c>
      <c r="B5" s="66" t="s">
        <v>18</v>
      </c>
      <c r="C5" s="67" t="s">
        <v>10</v>
      </c>
      <c r="D5" s="68" t="s">
        <v>19</v>
      </c>
      <c r="E5" s="69" t="s">
        <v>10</v>
      </c>
      <c r="F5" s="24">
        <f>1172.34/14</f>
        <v>83.738571428571419</v>
      </c>
      <c r="G5" s="66" t="s">
        <v>9</v>
      </c>
      <c r="H5" s="69" t="s">
        <v>10</v>
      </c>
      <c r="I5" s="24">
        <f>1173.75/14</f>
        <v>83.839285714285708</v>
      </c>
      <c r="J5" s="66" t="s">
        <v>12</v>
      </c>
      <c r="K5" s="69" t="s">
        <v>10</v>
      </c>
      <c r="L5" s="24">
        <f>1184.74/14</f>
        <v>84.624285714285719</v>
      </c>
      <c r="M5" s="70" t="s">
        <v>10</v>
      </c>
      <c r="N5" s="9" t="s">
        <v>13</v>
      </c>
      <c r="O5" s="9" t="s">
        <v>20</v>
      </c>
    </row>
    <row r="6" spans="1:15" x14ac:dyDescent="0.45">
      <c r="A6" s="9">
        <v>2000</v>
      </c>
      <c r="B6" s="66" t="s">
        <v>21</v>
      </c>
      <c r="C6" s="67" t="s">
        <v>13</v>
      </c>
      <c r="D6" s="68" t="s">
        <v>19</v>
      </c>
      <c r="E6" s="69" t="s">
        <v>10</v>
      </c>
      <c r="F6" s="24">
        <f>1092.1/14</f>
        <v>78.007142857142853</v>
      </c>
      <c r="G6" s="66" t="s">
        <v>12</v>
      </c>
      <c r="H6" s="69" t="s">
        <v>10</v>
      </c>
      <c r="I6" s="24">
        <f>1112.2/14</f>
        <v>79.44285714285715</v>
      </c>
      <c r="J6" s="66" t="s">
        <v>22</v>
      </c>
      <c r="K6" s="69" t="s">
        <v>10</v>
      </c>
      <c r="L6" s="24">
        <f>1115.59/14</f>
        <v>79.684999999999988</v>
      </c>
      <c r="M6" s="70" t="s">
        <v>10</v>
      </c>
      <c r="N6" s="9" t="s">
        <v>23</v>
      </c>
      <c r="O6" s="9" t="s">
        <v>13</v>
      </c>
    </row>
    <row r="7" spans="1:15" x14ac:dyDescent="0.45">
      <c r="A7" s="9">
        <v>2002</v>
      </c>
      <c r="B7" s="66" t="s">
        <v>24</v>
      </c>
      <c r="C7" s="67" t="s">
        <v>267</v>
      </c>
      <c r="D7" s="68" t="s">
        <v>19</v>
      </c>
      <c r="E7" s="69" t="s">
        <v>10</v>
      </c>
      <c r="F7" s="24">
        <f>1004/14</f>
        <v>71.714285714285708</v>
      </c>
      <c r="G7" s="66" t="s">
        <v>12</v>
      </c>
      <c r="H7" s="69" t="s">
        <v>10</v>
      </c>
      <c r="I7" s="24">
        <f>1032.6/14</f>
        <v>73.757142857142853</v>
      </c>
      <c r="J7" s="66" t="s">
        <v>25</v>
      </c>
      <c r="K7" s="69" t="s">
        <v>10</v>
      </c>
      <c r="L7" s="24">
        <f>1039.4/14</f>
        <v>74.242857142857147</v>
      </c>
      <c r="M7" s="70" t="s">
        <v>10</v>
      </c>
      <c r="N7" s="9" t="s">
        <v>23</v>
      </c>
      <c r="O7" s="9" t="s">
        <v>13</v>
      </c>
    </row>
    <row r="8" spans="1:15" x14ac:dyDescent="0.45">
      <c r="A8" s="9">
        <v>2004</v>
      </c>
      <c r="B8" s="66" t="s">
        <v>26</v>
      </c>
      <c r="C8" s="67" t="s">
        <v>27</v>
      </c>
      <c r="D8" s="68" t="s">
        <v>12</v>
      </c>
      <c r="E8" s="69" t="s">
        <v>10</v>
      </c>
      <c r="F8" s="24">
        <f>488.62/7</f>
        <v>69.80285714285715</v>
      </c>
      <c r="G8" s="66" t="s">
        <v>25</v>
      </c>
      <c r="H8" s="69" t="s">
        <v>10</v>
      </c>
      <c r="I8" s="24">
        <f>488.94/7</f>
        <v>69.848571428571432</v>
      </c>
      <c r="J8" s="66" t="s">
        <v>28</v>
      </c>
      <c r="K8" s="69" t="s">
        <v>10</v>
      </c>
      <c r="L8" s="24">
        <f>496.8/8</f>
        <v>62.1</v>
      </c>
      <c r="M8" s="70" t="s">
        <v>10</v>
      </c>
      <c r="N8" s="9" t="s">
        <v>13</v>
      </c>
      <c r="O8" s="9" t="s">
        <v>23</v>
      </c>
    </row>
    <row r="9" spans="1:15" x14ac:dyDescent="0.45">
      <c r="A9" s="9">
        <v>2006</v>
      </c>
      <c r="B9" s="66" t="s">
        <v>29</v>
      </c>
      <c r="C9" s="67" t="s">
        <v>30</v>
      </c>
      <c r="D9" s="68" t="s">
        <v>31</v>
      </c>
      <c r="E9" s="69" t="s">
        <v>10</v>
      </c>
      <c r="F9" s="24">
        <f>921.9/14</f>
        <v>65.849999999999994</v>
      </c>
      <c r="G9" s="66" t="s">
        <v>32</v>
      </c>
      <c r="H9" s="69" t="s">
        <v>23</v>
      </c>
      <c r="I9" s="24">
        <f>971/14</f>
        <v>69.357142857142861</v>
      </c>
      <c r="J9" s="66" t="s">
        <v>28</v>
      </c>
      <c r="K9" s="69" t="s">
        <v>10</v>
      </c>
      <c r="L9" s="24">
        <f>973.1/14</f>
        <v>69.507142857142853</v>
      </c>
      <c r="M9" s="70" t="s">
        <v>10</v>
      </c>
      <c r="N9" s="9" t="s">
        <v>13</v>
      </c>
      <c r="O9" s="9" t="s">
        <v>23</v>
      </c>
    </row>
    <row r="10" spans="1:15" x14ac:dyDescent="0.45">
      <c r="A10" s="9">
        <v>2008</v>
      </c>
      <c r="B10" s="66" t="s">
        <v>33</v>
      </c>
      <c r="C10" s="67" t="s">
        <v>34</v>
      </c>
      <c r="D10" s="68" t="s">
        <v>35</v>
      </c>
      <c r="E10" s="69" t="s">
        <v>23</v>
      </c>
      <c r="F10" s="24">
        <v>65.760000000000005</v>
      </c>
      <c r="G10" s="66" t="s">
        <v>37</v>
      </c>
      <c r="H10" s="69" t="s">
        <v>23</v>
      </c>
      <c r="I10" s="24">
        <v>68.640000000000015</v>
      </c>
      <c r="J10" s="66" t="s">
        <v>155</v>
      </c>
      <c r="K10" s="69" t="s">
        <v>50</v>
      </c>
      <c r="L10" s="24">
        <v>70.63</v>
      </c>
      <c r="M10" s="9" t="s">
        <v>23</v>
      </c>
      <c r="N10" s="9" t="s">
        <v>39</v>
      </c>
      <c r="O10" s="9" t="s">
        <v>267</v>
      </c>
    </row>
    <row r="11" spans="1:15" x14ac:dyDescent="0.45">
      <c r="A11" s="9">
        <v>2010</v>
      </c>
      <c r="B11" s="66" t="s">
        <v>36</v>
      </c>
      <c r="C11" s="67" t="s">
        <v>13</v>
      </c>
      <c r="D11" s="68" t="s">
        <v>37</v>
      </c>
      <c r="E11" s="69" t="s">
        <v>23</v>
      </c>
      <c r="F11" s="24">
        <f>699.9/12</f>
        <v>58.324999999999996</v>
      </c>
      <c r="G11" s="66" t="s">
        <v>35</v>
      </c>
      <c r="H11" s="69" t="s">
        <v>23</v>
      </c>
      <c r="I11" s="24">
        <f>730.1/12</f>
        <v>60.841666666666669</v>
      </c>
      <c r="J11" s="66" t="s">
        <v>38</v>
      </c>
      <c r="K11" s="69" t="s">
        <v>39</v>
      </c>
      <c r="L11" s="24">
        <f>745.8/12</f>
        <v>62.15</v>
      </c>
      <c r="M11" s="9" t="s">
        <v>23</v>
      </c>
      <c r="N11" s="9" t="s">
        <v>39</v>
      </c>
      <c r="O11" s="9" t="s">
        <v>13</v>
      </c>
    </row>
    <row r="12" spans="1:15" x14ac:dyDescent="0.45">
      <c r="A12" s="9">
        <v>2012</v>
      </c>
      <c r="B12" s="66" t="s">
        <v>40</v>
      </c>
      <c r="C12" s="67" t="s">
        <v>30</v>
      </c>
      <c r="D12" s="68" t="s">
        <v>41</v>
      </c>
      <c r="E12" s="69" t="s">
        <v>15</v>
      </c>
      <c r="F12" s="24">
        <f>829.91/14</f>
        <v>59.279285714285713</v>
      </c>
      <c r="G12" s="66" t="s">
        <v>42</v>
      </c>
      <c r="H12" s="69" t="s">
        <v>267</v>
      </c>
      <c r="I12" s="24">
        <f>834.02/14</f>
        <v>59.572857142857139</v>
      </c>
      <c r="J12" s="66" t="s">
        <v>43</v>
      </c>
      <c r="K12" s="69" t="s">
        <v>15</v>
      </c>
      <c r="L12" s="24">
        <f>837.13/14</f>
        <v>59.795000000000002</v>
      </c>
      <c r="M12" s="9" t="s">
        <v>15</v>
      </c>
      <c r="N12" s="9" t="s">
        <v>44</v>
      </c>
      <c r="O12" s="9" t="s">
        <v>23</v>
      </c>
    </row>
    <row r="13" spans="1:15" x14ac:dyDescent="0.45">
      <c r="A13" s="9">
        <v>2014</v>
      </c>
      <c r="B13" s="66" t="s">
        <v>45</v>
      </c>
      <c r="C13" s="67" t="s">
        <v>23</v>
      </c>
      <c r="D13" s="68" t="s">
        <v>41</v>
      </c>
      <c r="E13" s="69" t="s">
        <v>15</v>
      </c>
      <c r="F13" s="24">
        <f>732.05/13</f>
        <v>56.311538461538461</v>
      </c>
      <c r="G13" s="66" t="s">
        <v>43</v>
      </c>
      <c r="H13" s="69" t="s">
        <v>15</v>
      </c>
      <c r="I13" s="24">
        <f>752/13</f>
        <v>57.846153846153847</v>
      </c>
      <c r="J13" s="66" t="s">
        <v>46</v>
      </c>
      <c r="K13" s="69" t="s">
        <v>8</v>
      </c>
      <c r="L13" s="24">
        <f>758.53/13</f>
        <v>58.348461538461535</v>
      </c>
      <c r="M13" s="9" t="s">
        <v>15</v>
      </c>
      <c r="N13" s="9" t="s">
        <v>8</v>
      </c>
      <c r="O13" s="9" t="s">
        <v>10</v>
      </c>
    </row>
    <row r="14" spans="1:15" x14ac:dyDescent="0.45">
      <c r="A14" s="9">
        <v>2016</v>
      </c>
      <c r="B14" s="66" t="s">
        <v>47</v>
      </c>
      <c r="C14" s="67" t="s">
        <v>20</v>
      </c>
      <c r="D14" s="68" t="s">
        <v>48</v>
      </c>
      <c r="E14" s="69" t="s">
        <v>15</v>
      </c>
      <c r="F14" s="24">
        <f>780.89/13</f>
        <v>60.068461538461534</v>
      </c>
      <c r="G14" s="66" t="s">
        <v>43</v>
      </c>
      <c r="H14" s="69" t="s">
        <v>15</v>
      </c>
      <c r="I14" s="24">
        <f>781.4/13</f>
        <v>60.107692307692304</v>
      </c>
      <c r="J14" s="66" t="s">
        <v>49</v>
      </c>
      <c r="K14" s="69" t="s">
        <v>15</v>
      </c>
      <c r="L14" s="24">
        <f>781.79/13</f>
        <v>60.137692307692305</v>
      </c>
      <c r="M14" s="9" t="s">
        <v>15</v>
      </c>
      <c r="N14" s="9" t="s">
        <v>8</v>
      </c>
      <c r="O14" s="9" t="s">
        <v>267</v>
      </c>
    </row>
    <row r="15" spans="1:15" x14ac:dyDescent="0.45">
      <c r="A15" s="9">
        <v>2018</v>
      </c>
      <c r="B15" s="66" t="s">
        <v>51</v>
      </c>
      <c r="C15" s="67" t="s">
        <v>52</v>
      </c>
      <c r="D15" s="71" t="s">
        <v>49</v>
      </c>
      <c r="E15" s="69" t="s">
        <v>15</v>
      </c>
      <c r="F15" s="24">
        <f>752.66/13</f>
        <v>57.896923076923073</v>
      </c>
      <c r="G15" s="66" t="s">
        <v>43</v>
      </c>
      <c r="H15" s="69" t="s">
        <v>15</v>
      </c>
      <c r="I15" s="24">
        <f>767.71/13</f>
        <v>59.054615384615389</v>
      </c>
      <c r="J15" s="66" t="s">
        <v>53</v>
      </c>
      <c r="K15" s="69" t="s">
        <v>52</v>
      </c>
      <c r="L15" s="24">
        <f>778.31/13</f>
        <v>59.87</v>
      </c>
      <c r="M15" s="9" t="s">
        <v>15</v>
      </c>
      <c r="N15" s="9" t="s">
        <v>52</v>
      </c>
      <c r="O15" s="9" t="s">
        <v>8</v>
      </c>
    </row>
    <row r="16" spans="1:15" x14ac:dyDescent="0.45">
      <c r="A16" s="9">
        <v>2019</v>
      </c>
      <c r="B16" s="22" t="s">
        <v>54</v>
      </c>
      <c r="C16" s="67" t="s">
        <v>8</v>
      </c>
      <c r="D16" s="68" t="s">
        <v>43</v>
      </c>
      <c r="E16" s="69" t="s">
        <v>15</v>
      </c>
      <c r="F16" s="24">
        <f>711.01/12</f>
        <v>59.250833333333333</v>
      </c>
      <c r="G16" s="66" t="s">
        <v>49</v>
      </c>
      <c r="H16" s="69" t="s">
        <v>15</v>
      </c>
      <c r="I16" s="24">
        <f>719.12/12</f>
        <v>59.926666666666669</v>
      </c>
      <c r="J16" s="66" t="s">
        <v>55</v>
      </c>
      <c r="K16" s="69" t="s">
        <v>8</v>
      </c>
      <c r="L16" s="24">
        <f>722.46/12</f>
        <v>60.205000000000005</v>
      </c>
      <c r="M16" s="9" t="s">
        <v>15</v>
      </c>
      <c r="N16" s="9" t="s">
        <v>8</v>
      </c>
      <c r="O16" s="9" t="s">
        <v>44</v>
      </c>
    </row>
    <row r="17" spans="1:15" x14ac:dyDescent="0.45">
      <c r="A17" s="9">
        <v>2022</v>
      </c>
      <c r="B17" s="22" t="s">
        <v>36</v>
      </c>
      <c r="C17" s="67" t="s">
        <v>13</v>
      </c>
      <c r="D17" s="68" t="s">
        <v>49</v>
      </c>
      <c r="E17" s="69" t="s">
        <v>15</v>
      </c>
      <c r="F17" s="24">
        <f>641.05/11</f>
        <v>58.277272727272724</v>
      </c>
      <c r="G17" s="66" t="s">
        <v>43</v>
      </c>
      <c r="H17" s="69" t="s">
        <v>15</v>
      </c>
      <c r="I17" s="24">
        <f>646.38/11</f>
        <v>58.761818181818178</v>
      </c>
      <c r="J17" s="66" t="s">
        <v>55</v>
      </c>
      <c r="K17" s="69" t="s">
        <v>8</v>
      </c>
      <c r="L17" s="24">
        <f>671.71/11</f>
        <v>61.06454545454546</v>
      </c>
      <c r="M17" s="9" t="s">
        <v>15</v>
      </c>
      <c r="N17" s="9" t="s">
        <v>8</v>
      </c>
      <c r="O17" s="9" t="s">
        <v>13</v>
      </c>
    </row>
    <row r="18" spans="1:15" x14ac:dyDescent="0.45">
      <c r="A18" s="9">
        <v>2023</v>
      </c>
      <c r="B18" s="22" t="s">
        <v>56</v>
      </c>
      <c r="C18" s="7" t="s">
        <v>17</v>
      </c>
      <c r="D18" s="68" t="s">
        <v>43</v>
      </c>
      <c r="E18" s="6" t="s">
        <v>15</v>
      </c>
      <c r="F18" s="24">
        <v>60.14</v>
      </c>
      <c r="G18" s="22" t="s">
        <v>57</v>
      </c>
      <c r="H18" s="6" t="s">
        <v>10</v>
      </c>
      <c r="I18" s="24">
        <v>60.83</v>
      </c>
      <c r="J18" s="22" t="s">
        <v>58</v>
      </c>
      <c r="K18" s="6" t="s">
        <v>17</v>
      </c>
      <c r="L18" s="24">
        <v>61.19</v>
      </c>
      <c r="M18" s="9" t="s">
        <v>17</v>
      </c>
      <c r="N18" s="9" t="s">
        <v>8</v>
      </c>
      <c r="O18" s="9" t="s">
        <v>10</v>
      </c>
    </row>
    <row r="19" spans="1:15" ht="14.65" thickBot="1" x14ac:dyDescent="0.5">
      <c r="A19" s="43">
        <v>2025</v>
      </c>
      <c r="B19" s="100" t="s">
        <v>275</v>
      </c>
      <c r="C19" s="101" t="s">
        <v>10</v>
      </c>
      <c r="D19" s="102" t="s">
        <v>120</v>
      </c>
      <c r="E19" s="103" t="s">
        <v>17</v>
      </c>
      <c r="F19" s="45">
        <v>55.89</v>
      </c>
      <c r="G19" s="100" t="s">
        <v>277</v>
      </c>
      <c r="H19" s="103" t="s">
        <v>17</v>
      </c>
      <c r="I19" s="45">
        <v>56.01</v>
      </c>
      <c r="J19" s="100" t="s">
        <v>58</v>
      </c>
      <c r="K19" s="103" t="s">
        <v>17</v>
      </c>
      <c r="L19" s="45">
        <v>57.75</v>
      </c>
      <c r="M19" s="43" t="s">
        <v>17</v>
      </c>
      <c r="N19" s="43" t="s">
        <v>13</v>
      </c>
      <c r="O19" s="43" t="s">
        <v>15</v>
      </c>
    </row>
    <row r="20" spans="1:15" ht="14.65" thickBot="1" x14ac:dyDescent="0.5"/>
    <row r="21" spans="1:15" ht="15.6" customHeight="1" thickBot="1" x14ac:dyDescent="0.5">
      <c r="D21" s="133" t="s">
        <v>62</v>
      </c>
      <c r="E21" s="134"/>
      <c r="F21" s="134"/>
      <c r="G21" s="135"/>
      <c r="J21" s="133" t="s">
        <v>63</v>
      </c>
      <c r="K21" s="134"/>
      <c r="L21" s="134"/>
      <c r="M21" s="134"/>
      <c r="N21" s="135"/>
    </row>
    <row r="22" spans="1:15" x14ac:dyDescent="0.45">
      <c r="D22" s="1">
        <v>3</v>
      </c>
      <c r="E22" s="108" t="s">
        <v>19</v>
      </c>
      <c r="F22" s="109"/>
      <c r="G22" s="110"/>
      <c r="J22" s="1">
        <v>7</v>
      </c>
      <c r="K22" s="142" t="s">
        <v>61</v>
      </c>
      <c r="L22" s="143"/>
      <c r="M22" s="143"/>
      <c r="N22" s="144"/>
    </row>
    <row r="23" spans="1:15" x14ac:dyDescent="0.45">
      <c r="D23" s="2">
        <v>2</v>
      </c>
      <c r="E23" s="111" t="s">
        <v>41</v>
      </c>
      <c r="F23" s="112"/>
      <c r="G23" s="113"/>
      <c r="J23" s="2">
        <v>6</v>
      </c>
      <c r="K23" s="139" t="s">
        <v>59</v>
      </c>
      <c r="L23" s="140"/>
      <c r="M23" s="140"/>
      <c r="N23" s="141"/>
    </row>
    <row r="24" spans="1:15" x14ac:dyDescent="0.45">
      <c r="D24" s="2">
        <v>2</v>
      </c>
      <c r="E24" s="111" t="s">
        <v>49</v>
      </c>
      <c r="F24" s="112"/>
      <c r="G24" s="113"/>
      <c r="J24" s="8">
        <v>2</v>
      </c>
      <c r="K24" s="139" t="s">
        <v>64</v>
      </c>
      <c r="L24" s="140"/>
      <c r="M24" s="140"/>
      <c r="N24" s="141"/>
    </row>
    <row r="25" spans="1:15" ht="14.65" thickBot="1" x14ac:dyDescent="0.5">
      <c r="D25" s="2">
        <v>2</v>
      </c>
      <c r="E25" s="111" t="s">
        <v>43</v>
      </c>
      <c r="F25" s="112"/>
      <c r="G25" s="113"/>
      <c r="J25" s="3">
        <v>2</v>
      </c>
      <c r="K25" s="136" t="s">
        <v>60</v>
      </c>
      <c r="L25" s="137"/>
      <c r="M25" s="137"/>
      <c r="N25" s="138"/>
    </row>
    <row r="26" spans="1:15" x14ac:dyDescent="0.45">
      <c r="D26" s="8">
        <v>1</v>
      </c>
      <c r="E26" s="111" t="s">
        <v>9</v>
      </c>
      <c r="F26" s="112"/>
      <c r="G26" s="113"/>
    </row>
    <row r="27" spans="1:15" x14ac:dyDescent="0.45">
      <c r="D27" s="8">
        <v>1</v>
      </c>
      <c r="E27" s="111" t="s">
        <v>11</v>
      </c>
      <c r="F27" s="112"/>
      <c r="G27" s="113"/>
    </row>
    <row r="28" spans="1:15" x14ac:dyDescent="0.45">
      <c r="D28" s="8">
        <v>1</v>
      </c>
      <c r="E28" s="111" t="s">
        <v>12</v>
      </c>
      <c r="F28" s="112"/>
      <c r="G28" s="113"/>
    </row>
    <row r="29" spans="1:15" x14ac:dyDescent="0.45">
      <c r="D29" s="8">
        <v>1</v>
      </c>
      <c r="E29" s="111" t="s">
        <v>31</v>
      </c>
      <c r="F29" s="112"/>
      <c r="G29" s="113"/>
    </row>
    <row r="30" spans="1:15" x14ac:dyDescent="0.45">
      <c r="D30" s="8">
        <v>1</v>
      </c>
      <c r="E30" s="111" t="s">
        <v>35</v>
      </c>
      <c r="F30" s="112"/>
      <c r="G30" s="113"/>
    </row>
    <row r="31" spans="1:15" x14ac:dyDescent="0.45">
      <c r="D31" s="8">
        <v>1</v>
      </c>
      <c r="E31" s="111" t="s">
        <v>37</v>
      </c>
      <c r="F31" s="112"/>
      <c r="G31" s="113"/>
    </row>
    <row r="32" spans="1:15" x14ac:dyDescent="0.45">
      <c r="D32" s="8">
        <v>1</v>
      </c>
      <c r="E32" s="111" t="s">
        <v>48</v>
      </c>
      <c r="F32" s="112"/>
      <c r="G32" s="113"/>
    </row>
    <row r="33" spans="4:7" ht="14.65" thickBot="1" x14ac:dyDescent="0.5">
      <c r="D33" s="107">
        <v>1</v>
      </c>
      <c r="E33" s="130" t="s">
        <v>120</v>
      </c>
      <c r="F33" s="131"/>
      <c r="G33" s="132"/>
    </row>
  </sheetData>
  <mergeCells count="24">
    <mergeCell ref="E33:G33"/>
    <mergeCell ref="E31:G31"/>
    <mergeCell ref="E32:G32"/>
    <mergeCell ref="J21:N21"/>
    <mergeCell ref="K25:N25"/>
    <mergeCell ref="K24:N24"/>
    <mergeCell ref="K23:N23"/>
    <mergeCell ref="K22:N22"/>
    <mergeCell ref="E27:G27"/>
    <mergeCell ref="E28:G28"/>
    <mergeCell ref="E29:G29"/>
    <mergeCell ref="E30:G30"/>
    <mergeCell ref="E24:G24"/>
    <mergeCell ref="E25:G25"/>
    <mergeCell ref="E26:G26"/>
    <mergeCell ref="D21:G21"/>
    <mergeCell ref="E22:G22"/>
    <mergeCell ref="E23:G23"/>
    <mergeCell ref="A1:L1"/>
    <mergeCell ref="M1:O1"/>
    <mergeCell ref="B2:C2"/>
    <mergeCell ref="D2:F2"/>
    <mergeCell ref="G2:I2"/>
    <mergeCell ref="J2:L2"/>
  </mergeCells>
  <pageMargins left="0.7" right="0.7" top="0.75" bottom="0.75" header="0.3" footer="0.3"/>
  <pageSetup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33ED8-77E7-42B7-966B-10373778B041}">
  <sheetPr>
    <pageSetUpPr fitToPage="1"/>
  </sheetPr>
  <dimension ref="A1:U26"/>
  <sheetViews>
    <sheetView zoomScale="145" zoomScaleNormal="145" workbookViewId="0">
      <selection activeCell="J13" sqref="J13"/>
    </sheetView>
  </sheetViews>
  <sheetFormatPr defaultRowHeight="14.25" x14ac:dyDescent="0.45"/>
  <cols>
    <col min="1" max="1" width="5" bestFit="1" customWidth="1"/>
    <col min="2" max="2" width="21.19921875" bestFit="1" customWidth="1"/>
    <col min="3" max="3" width="8" bestFit="1" customWidth="1"/>
    <col min="4" max="4" width="8.33203125" bestFit="1" customWidth="1"/>
    <col min="5" max="5" width="8.33203125" customWidth="1"/>
    <col min="6" max="14" width="8.19921875" bestFit="1" customWidth="1"/>
    <col min="15" max="21" width="9.19921875" bestFit="1" customWidth="1"/>
  </cols>
  <sheetData>
    <row r="1" spans="1:21" ht="23.65" thickBot="1" x14ac:dyDescent="0.5">
      <c r="A1" s="152" t="s">
        <v>254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50" t="s">
        <v>41</v>
      </c>
      <c r="C3" s="19" t="s">
        <v>15</v>
      </c>
      <c r="D3" s="32">
        <v>59.279285714285713</v>
      </c>
      <c r="E3" s="32">
        <f>MIN(F3:U3)</f>
        <v>56.55</v>
      </c>
      <c r="F3" s="18">
        <v>200</v>
      </c>
      <c r="G3" s="33">
        <v>57.173000000000002</v>
      </c>
      <c r="H3" s="33">
        <v>61.613999999999997</v>
      </c>
      <c r="I3" s="33">
        <v>200</v>
      </c>
      <c r="J3" s="33">
        <v>62.905999999999999</v>
      </c>
      <c r="K3" s="33">
        <v>58.863</v>
      </c>
      <c r="L3" s="33">
        <v>59.286000000000001</v>
      </c>
      <c r="M3" s="33">
        <v>56.55</v>
      </c>
      <c r="N3" s="33">
        <v>63.073999999999998</v>
      </c>
      <c r="O3" s="33">
        <v>59.018000000000001</v>
      </c>
      <c r="P3" s="33">
        <v>60.232999999999997</v>
      </c>
      <c r="Q3" s="33">
        <v>57.994999999999997</v>
      </c>
      <c r="R3" s="33">
        <v>58.499000000000002</v>
      </c>
      <c r="S3" s="33">
        <v>58.453000000000003</v>
      </c>
      <c r="T3" s="33">
        <v>757.08900000000006</v>
      </c>
      <c r="U3" s="19">
        <v>59.082000000000001</v>
      </c>
    </row>
    <row r="4" spans="1:21" x14ac:dyDescent="0.45">
      <c r="A4" s="34">
        <v>2</v>
      </c>
      <c r="B4" s="49" t="s">
        <v>42</v>
      </c>
      <c r="C4" s="36" t="s">
        <v>267</v>
      </c>
      <c r="D4" s="32">
        <v>59.572857142857139</v>
      </c>
      <c r="E4" s="32">
        <f t="shared" ref="E4:E26" si="0">MIN(F4:U4)</f>
        <v>55.384999999999998</v>
      </c>
      <c r="F4" s="23">
        <v>60.790999999999997</v>
      </c>
      <c r="G4" s="85">
        <v>60.628999999999998</v>
      </c>
      <c r="H4" s="85">
        <v>59.533000000000001</v>
      </c>
      <c r="I4" s="85">
        <v>59.118000000000002</v>
      </c>
      <c r="J4" s="85">
        <v>59.816000000000003</v>
      </c>
      <c r="K4" s="85">
        <v>58.9</v>
      </c>
      <c r="L4" s="85">
        <v>59.05</v>
      </c>
      <c r="M4" s="85">
        <v>59.710999999999999</v>
      </c>
      <c r="N4" s="85">
        <v>60.738</v>
      </c>
      <c r="O4" s="85">
        <v>61.896999999999998</v>
      </c>
      <c r="P4" s="85">
        <v>59.640999999999998</v>
      </c>
      <c r="Q4" s="85">
        <v>200</v>
      </c>
      <c r="R4" s="85">
        <v>61.408000000000001</v>
      </c>
      <c r="S4" s="85">
        <v>62.277999999999999</v>
      </c>
      <c r="T4" s="85">
        <v>57.408999999999999</v>
      </c>
      <c r="U4" s="24">
        <v>55.384999999999998</v>
      </c>
    </row>
    <row r="5" spans="1:21" x14ac:dyDescent="0.45">
      <c r="A5" s="52">
        <f t="shared" ref="A5:A26" si="1">A4+1</f>
        <v>3</v>
      </c>
      <c r="B5" s="49" t="s">
        <v>43</v>
      </c>
      <c r="C5" s="36" t="s">
        <v>15</v>
      </c>
      <c r="D5" s="32">
        <v>59.795000000000002</v>
      </c>
      <c r="E5" s="32">
        <f t="shared" si="0"/>
        <v>57.064999999999998</v>
      </c>
      <c r="F5" s="23">
        <v>57.064999999999998</v>
      </c>
      <c r="G5" s="85">
        <v>200</v>
      </c>
      <c r="H5" s="85">
        <v>65.406000000000006</v>
      </c>
      <c r="I5" s="85">
        <v>57.8</v>
      </c>
      <c r="J5" s="85">
        <v>58.95</v>
      </c>
      <c r="K5" s="85">
        <v>60.905000000000001</v>
      </c>
      <c r="L5" s="85">
        <v>60.77</v>
      </c>
      <c r="M5" s="85">
        <v>62.710999999999999</v>
      </c>
      <c r="N5" s="85">
        <v>60.875</v>
      </c>
      <c r="O5" s="85">
        <v>58.966000000000001</v>
      </c>
      <c r="P5" s="85">
        <v>59.052</v>
      </c>
      <c r="Q5" s="85">
        <v>58.311</v>
      </c>
      <c r="R5" s="85">
        <v>61.253999999999998</v>
      </c>
      <c r="S5" s="85">
        <v>57.289000000000001</v>
      </c>
      <c r="T5" s="85">
        <v>59.338999999999999</v>
      </c>
      <c r="U5" s="24">
        <v>63.838000000000001</v>
      </c>
    </row>
    <row r="6" spans="1:21" x14ac:dyDescent="0.45">
      <c r="A6" s="9">
        <f t="shared" si="1"/>
        <v>4</v>
      </c>
      <c r="B6" s="49" t="s">
        <v>49</v>
      </c>
      <c r="C6" s="36" t="s">
        <v>15</v>
      </c>
      <c r="D6" s="32">
        <v>62.886428571428567</v>
      </c>
      <c r="E6" s="32">
        <f t="shared" si="0"/>
        <v>57.564999999999998</v>
      </c>
      <c r="F6" s="23">
        <v>58.887999999999998</v>
      </c>
      <c r="G6" s="85">
        <v>57.564999999999998</v>
      </c>
      <c r="H6" s="85">
        <v>64.122</v>
      </c>
      <c r="I6" s="85">
        <v>59.718000000000004</v>
      </c>
      <c r="J6" s="85">
        <v>64.956999999999994</v>
      </c>
      <c r="K6" s="85">
        <v>59.106000000000002</v>
      </c>
      <c r="L6" s="85">
        <v>60.789000000000001</v>
      </c>
      <c r="M6" s="85">
        <v>58.94</v>
      </c>
      <c r="N6" s="85">
        <v>61.731000000000002</v>
      </c>
      <c r="O6" s="85">
        <v>200</v>
      </c>
      <c r="P6" s="85">
        <v>66.956999999999994</v>
      </c>
      <c r="Q6" s="85">
        <v>200</v>
      </c>
      <c r="R6" s="85">
        <v>69.445999999999998</v>
      </c>
      <c r="S6" s="85">
        <v>64.691999999999993</v>
      </c>
      <c r="T6" s="85">
        <v>65.546999999999997</v>
      </c>
      <c r="U6" s="24">
        <v>67.953000000000003</v>
      </c>
    </row>
    <row r="7" spans="1:21" x14ac:dyDescent="0.45">
      <c r="A7" s="39">
        <f t="shared" si="1"/>
        <v>5</v>
      </c>
      <c r="B7" s="49" t="s">
        <v>157</v>
      </c>
      <c r="C7" s="36" t="s">
        <v>71</v>
      </c>
      <c r="D7" s="32">
        <v>63.073571428571427</v>
      </c>
      <c r="E7" s="32">
        <f t="shared" si="0"/>
        <v>60.076000000000001</v>
      </c>
      <c r="F7" s="23">
        <v>67.909000000000006</v>
      </c>
      <c r="G7" s="85">
        <v>61.314999999999998</v>
      </c>
      <c r="H7" s="85">
        <v>67.84</v>
      </c>
      <c r="I7" s="85">
        <v>69.674999999999997</v>
      </c>
      <c r="J7" s="85">
        <v>60.076000000000001</v>
      </c>
      <c r="K7" s="85">
        <v>61.317</v>
      </c>
      <c r="L7" s="85">
        <v>63.03</v>
      </c>
      <c r="M7" s="85">
        <v>68.364999999999995</v>
      </c>
      <c r="N7" s="85">
        <v>63.786000000000001</v>
      </c>
      <c r="O7" s="85">
        <v>62.901000000000003</v>
      </c>
      <c r="P7" s="85">
        <v>60.521000000000001</v>
      </c>
      <c r="Q7" s="85">
        <v>62.037999999999997</v>
      </c>
      <c r="R7" s="85">
        <v>63</v>
      </c>
      <c r="S7" s="85">
        <v>63.93</v>
      </c>
      <c r="T7" s="85">
        <v>64.376999999999995</v>
      </c>
      <c r="U7" s="24">
        <v>61.780999999999999</v>
      </c>
    </row>
    <row r="8" spans="1:21" x14ac:dyDescent="0.45">
      <c r="A8" s="39">
        <f t="shared" si="1"/>
        <v>6</v>
      </c>
      <c r="B8" s="49" t="s">
        <v>160</v>
      </c>
      <c r="C8" s="36" t="s">
        <v>44</v>
      </c>
      <c r="D8" s="32">
        <v>63.56071428571429</v>
      </c>
      <c r="E8" s="32">
        <f t="shared" si="0"/>
        <v>60.7</v>
      </c>
      <c r="F8" s="23">
        <v>60.7</v>
      </c>
      <c r="G8" s="85">
        <v>63.835999999999999</v>
      </c>
      <c r="H8" s="85">
        <v>61.091999999999999</v>
      </c>
      <c r="I8" s="85">
        <v>62.14</v>
      </c>
      <c r="J8" s="85">
        <v>64.563999999999993</v>
      </c>
      <c r="K8" s="85">
        <v>63.683</v>
      </c>
      <c r="L8" s="85">
        <v>63.265000000000001</v>
      </c>
      <c r="M8" s="85">
        <v>66.331999999999994</v>
      </c>
      <c r="N8" s="85">
        <v>63.689</v>
      </c>
      <c r="O8" s="85">
        <v>66.551000000000002</v>
      </c>
      <c r="P8" s="85">
        <v>68.620999999999995</v>
      </c>
      <c r="Q8" s="85">
        <v>64.567999999999998</v>
      </c>
      <c r="R8" s="85">
        <v>64.167000000000002</v>
      </c>
      <c r="S8" s="85" t="s">
        <v>110</v>
      </c>
      <c r="T8" s="85">
        <v>64.046999999999997</v>
      </c>
      <c r="U8" s="24">
        <v>65.552999999999997</v>
      </c>
    </row>
    <row r="9" spans="1:21" x14ac:dyDescent="0.45">
      <c r="A9" s="39">
        <f t="shared" si="1"/>
        <v>7</v>
      </c>
      <c r="B9" s="49" t="s">
        <v>153</v>
      </c>
      <c r="C9" s="36" t="s">
        <v>23</v>
      </c>
      <c r="D9" s="32">
        <v>64.042142857142863</v>
      </c>
      <c r="E9" s="32">
        <f t="shared" si="0"/>
        <v>59.183</v>
      </c>
      <c r="F9" s="23">
        <v>67.457999999999998</v>
      </c>
      <c r="G9" s="85">
        <v>200</v>
      </c>
      <c r="H9" s="85">
        <v>65.400999999999996</v>
      </c>
      <c r="I9" s="85">
        <v>64.596000000000004</v>
      </c>
      <c r="J9" s="85">
        <v>63.987000000000002</v>
      </c>
      <c r="K9" s="85">
        <v>60.781999999999996</v>
      </c>
      <c r="L9" s="85">
        <v>63.100999999999999</v>
      </c>
      <c r="M9" s="85">
        <v>67.021000000000001</v>
      </c>
      <c r="N9" s="85">
        <v>64.902000000000001</v>
      </c>
      <c r="O9" s="85">
        <v>63.61</v>
      </c>
      <c r="P9" s="85">
        <v>63.042000000000002</v>
      </c>
      <c r="Q9" s="85">
        <v>63.33</v>
      </c>
      <c r="R9" s="85">
        <v>66.566999999999993</v>
      </c>
      <c r="S9" s="85">
        <v>66.72</v>
      </c>
      <c r="T9" s="85">
        <v>64.260000000000005</v>
      </c>
      <c r="U9" s="24">
        <v>59.183</v>
      </c>
    </row>
    <row r="10" spans="1:21" x14ac:dyDescent="0.45">
      <c r="A10" s="39">
        <f t="shared" si="1"/>
        <v>8</v>
      </c>
      <c r="B10" s="49" t="s">
        <v>151</v>
      </c>
      <c r="C10" s="36" t="s">
        <v>23</v>
      </c>
      <c r="D10" s="32">
        <v>64.080714285714279</v>
      </c>
      <c r="E10" s="32">
        <f t="shared" si="0"/>
        <v>57.978000000000002</v>
      </c>
      <c r="F10" s="23">
        <v>200</v>
      </c>
      <c r="G10" s="85">
        <v>63.133000000000003</v>
      </c>
      <c r="H10" s="85">
        <v>63.192999999999998</v>
      </c>
      <c r="I10" s="85">
        <v>63.081000000000003</v>
      </c>
      <c r="J10" s="85">
        <v>61.097999999999999</v>
      </c>
      <c r="K10" s="85">
        <v>68.533000000000001</v>
      </c>
      <c r="L10" s="85">
        <v>57.978000000000002</v>
      </c>
      <c r="M10" s="85">
        <v>72.239999999999995</v>
      </c>
      <c r="N10" s="85">
        <v>66.025999999999996</v>
      </c>
      <c r="O10" s="85">
        <v>66.631</v>
      </c>
      <c r="P10" s="85">
        <v>71.257999999999996</v>
      </c>
      <c r="Q10" s="85">
        <v>63.509</v>
      </c>
      <c r="R10" s="85">
        <v>66.701999999999998</v>
      </c>
      <c r="S10" s="85">
        <v>64.313000000000002</v>
      </c>
      <c r="T10" s="85">
        <v>61.24</v>
      </c>
      <c r="U10" s="24">
        <v>60.356999999999999</v>
      </c>
    </row>
    <row r="11" spans="1:21" x14ac:dyDescent="0.45">
      <c r="A11" s="39">
        <f t="shared" si="1"/>
        <v>9</v>
      </c>
      <c r="B11" s="49" t="s">
        <v>150</v>
      </c>
      <c r="C11" s="36" t="s">
        <v>44</v>
      </c>
      <c r="D11" s="32">
        <v>64.258571428571429</v>
      </c>
      <c r="E11" s="32">
        <f t="shared" si="0"/>
        <v>57.115000000000002</v>
      </c>
      <c r="F11" s="23">
        <v>57.115000000000002</v>
      </c>
      <c r="G11" s="85">
        <v>57.819000000000003</v>
      </c>
      <c r="H11" s="85">
        <v>68.081999999999994</v>
      </c>
      <c r="I11" s="85">
        <v>69.516000000000005</v>
      </c>
      <c r="J11" s="85">
        <v>62.591999999999999</v>
      </c>
      <c r="K11" s="85">
        <v>60.645000000000003</v>
      </c>
      <c r="L11" s="85">
        <v>61.603999999999999</v>
      </c>
      <c r="M11" s="85">
        <v>66.736999999999995</v>
      </c>
      <c r="N11" s="85">
        <v>65.900000000000006</v>
      </c>
      <c r="O11" s="85">
        <v>73.944000000000003</v>
      </c>
      <c r="P11" s="85">
        <v>77.334000000000003</v>
      </c>
      <c r="Q11" s="85">
        <v>200</v>
      </c>
      <c r="R11" s="85">
        <v>67.614000000000004</v>
      </c>
      <c r="S11" s="85">
        <v>62.078000000000003</v>
      </c>
      <c r="T11" s="85">
        <v>59.66</v>
      </c>
      <c r="U11" s="24">
        <v>66.034000000000006</v>
      </c>
    </row>
    <row r="12" spans="1:21" x14ac:dyDescent="0.45">
      <c r="A12" s="39">
        <f t="shared" si="1"/>
        <v>10</v>
      </c>
      <c r="B12" s="49" t="s">
        <v>163</v>
      </c>
      <c r="C12" s="36" t="s">
        <v>8</v>
      </c>
      <c r="D12" s="32">
        <v>64.331428571428575</v>
      </c>
      <c r="E12" s="32">
        <f t="shared" si="0"/>
        <v>61.03</v>
      </c>
      <c r="F12" s="23">
        <v>64.688000000000002</v>
      </c>
      <c r="G12" s="85">
        <v>69.260000000000005</v>
      </c>
      <c r="H12" s="85">
        <v>62.356000000000002</v>
      </c>
      <c r="I12" s="85">
        <v>63.866999999999997</v>
      </c>
      <c r="J12" s="85">
        <v>62.493000000000002</v>
      </c>
      <c r="K12" s="85">
        <v>66.331999999999994</v>
      </c>
      <c r="L12" s="85">
        <v>200</v>
      </c>
      <c r="M12" s="85">
        <v>61.427</v>
      </c>
      <c r="N12" s="85">
        <v>67.129000000000005</v>
      </c>
      <c r="O12" s="85">
        <v>64.557000000000002</v>
      </c>
      <c r="P12" s="85">
        <v>65.135999999999996</v>
      </c>
      <c r="Q12" s="85">
        <v>62.82</v>
      </c>
      <c r="R12" s="85">
        <v>61.03</v>
      </c>
      <c r="S12" s="85">
        <v>200</v>
      </c>
      <c r="T12" s="85">
        <v>65.84</v>
      </c>
      <c r="U12" s="24">
        <v>62.915999999999997</v>
      </c>
    </row>
    <row r="13" spans="1:21" x14ac:dyDescent="0.45">
      <c r="A13" s="39">
        <f t="shared" si="1"/>
        <v>11</v>
      </c>
      <c r="B13" s="49" t="s">
        <v>86</v>
      </c>
      <c r="C13" s="36" t="s">
        <v>50</v>
      </c>
      <c r="D13" s="32">
        <v>64.59</v>
      </c>
      <c r="E13" s="32">
        <f t="shared" si="0"/>
        <v>60.57</v>
      </c>
      <c r="F13" s="23">
        <v>66.332999999999998</v>
      </c>
      <c r="G13" s="85">
        <v>64.775999999999996</v>
      </c>
      <c r="H13" s="85">
        <v>72.108999999999995</v>
      </c>
      <c r="I13" s="85">
        <v>67.707999999999998</v>
      </c>
      <c r="J13" s="85">
        <v>66.504000000000005</v>
      </c>
      <c r="K13" s="85">
        <v>65.704999999999998</v>
      </c>
      <c r="L13" s="85">
        <v>60.956000000000003</v>
      </c>
      <c r="M13" s="85">
        <v>60.57</v>
      </c>
      <c r="N13" s="85">
        <v>64.471999999999994</v>
      </c>
      <c r="O13" s="85">
        <v>66.325999999999993</v>
      </c>
      <c r="P13" s="85">
        <v>66.257999999999996</v>
      </c>
      <c r="Q13" s="85">
        <v>64.046999999999997</v>
      </c>
      <c r="R13" s="85">
        <v>63.106000000000002</v>
      </c>
      <c r="S13" s="85">
        <v>68.271000000000001</v>
      </c>
      <c r="T13" s="85">
        <v>60.906999999999996</v>
      </c>
      <c r="U13" s="24">
        <v>68.091999999999999</v>
      </c>
    </row>
    <row r="14" spans="1:21" x14ac:dyDescent="0.45">
      <c r="A14" s="39">
        <f t="shared" si="1"/>
        <v>12</v>
      </c>
      <c r="B14" s="49" t="s">
        <v>164</v>
      </c>
      <c r="C14" s="36" t="s">
        <v>13</v>
      </c>
      <c r="D14" s="32">
        <v>65.960714285714289</v>
      </c>
      <c r="E14" s="32">
        <f t="shared" si="0"/>
        <v>61.716999999999999</v>
      </c>
      <c r="F14" s="23">
        <v>67.134</v>
      </c>
      <c r="G14" s="85">
        <v>63.151000000000003</v>
      </c>
      <c r="H14" s="85">
        <v>69.159000000000006</v>
      </c>
      <c r="I14" s="85">
        <v>68.536000000000001</v>
      </c>
      <c r="J14" s="85">
        <v>63.86</v>
      </c>
      <c r="K14" s="85">
        <v>61.716999999999999</v>
      </c>
      <c r="L14" s="85">
        <v>66.94</v>
      </c>
      <c r="M14" s="85">
        <v>64.427000000000007</v>
      </c>
      <c r="N14" s="85">
        <v>63.941000000000003</v>
      </c>
      <c r="O14" s="85">
        <v>68.855999999999995</v>
      </c>
      <c r="P14" s="85">
        <v>66.070999999999998</v>
      </c>
      <c r="Q14" s="85">
        <v>74.988</v>
      </c>
      <c r="R14" s="85">
        <v>73.186999999999998</v>
      </c>
      <c r="S14" s="85">
        <v>66.950999999999993</v>
      </c>
      <c r="T14" s="85">
        <v>70.909000000000006</v>
      </c>
      <c r="U14" s="24">
        <v>61.798000000000002</v>
      </c>
    </row>
    <row r="15" spans="1:21" x14ac:dyDescent="0.45">
      <c r="A15" s="39">
        <f t="shared" si="1"/>
        <v>13</v>
      </c>
      <c r="B15" s="49" t="s">
        <v>73</v>
      </c>
      <c r="C15" s="36" t="s">
        <v>44</v>
      </c>
      <c r="D15" s="32">
        <v>67.747142857142862</v>
      </c>
      <c r="E15" s="32">
        <f t="shared" si="0"/>
        <v>61.715000000000003</v>
      </c>
      <c r="F15" s="23">
        <v>65.256</v>
      </c>
      <c r="G15" s="85">
        <v>64.05</v>
      </c>
      <c r="H15" s="85">
        <v>61.715000000000003</v>
      </c>
      <c r="I15" s="85">
        <v>62.534999999999997</v>
      </c>
      <c r="J15" s="85">
        <v>65.400999999999996</v>
      </c>
      <c r="K15" s="85">
        <v>200</v>
      </c>
      <c r="L15" s="85">
        <v>70.745999999999995</v>
      </c>
      <c r="M15" s="85">
        <v>70.501000000000005</v>
      </c>
      <c r="N15" s="85">
        <v>65.715999999999994</v>
      </c>
      <c r="O15" s="85">
        <v>62.228000000000002</v>
      </c>
      <c r="P15" s="85">
        <v>200</v>
      </c>
      <c r="Q15" s="85">
        <v>63.463000000000001</v>
      </c>
      <c r="R15" s="85">
        <v>75.543999999999997</v>
      </c>
      <c r="S15" s="85">
        <v>71.944000000000003</v>
      </c>
      <c r="T15" s="85">
        <v>78.421000000000006</v>
      </c>
      <c r="U15" s="24">
        <v>70.942999999999998</v>
      </c>
    </row>
    <row r="16" spans="1:21" x14ac:dyDescent="0.45">
      <c r="A16" s="39">
        <f t="shared" si="1"/>
        <v>14</v>
      </c>
      <c r="B16" s="49" t="s">
        <v>87</v>
      </c>
      <c r="C16" s="36" t="s">
        <v>50</v>
      </c>
      <c r="D16" s="32">
        <v>68.217142857142861</v>
      </c>
      <c r="E16" s="32">
        <f t="shared" si="0"/>
        <v>63.768999999999998</v>
      </c>
      <c r="F16" s="23">
        <v>66.349999999999994</v>
      </c>
      <c r="G16" s="85">
        <v>64.498999999999995</v>
      </c>
      <c r="H16" s="85">
        <v>200</v>
      </c>
      <c r="I16" s="85">
        <v>67.722999999999999</v>
      </c>
      <c r="J16" s="85">
        <v>68.984999999999999</v>
      </c>
      <c r="K16" s="85">
        <v>67.643000000000001</v>
      </c>
      <c r="L16" s="85">
        <v>67.909000000000006</v>
      </c>
      <c r="M16" s="85">
        <v>71.058999999999997</v>
      </c>
      <c r="N16" s="85">
        <v>67.730999999999995</v>
      </c>
      <c r="O16" s="85">
        <v>70.835999999999999</v>
      </c>
      <c r="P16" s="85">
        <v>66.983000000000004</v>
      </c>
      <c r="Q16" s="85">
        <v>72.757999999999996</v>
      </c>
      <c r="R16" s="85">
        <v>65.956999999999994</v>
      </c>
      <c r="S16" s="85">
        <v>72.033000000000001</v>
      </c>
      <c r="T16" s="85">
        <v>63.768999999999998</v>
      </c>
      <c r="U16" s="24">
        <v>200</v>
      </c>
    </row>
    <row r="17" spans="1:21" x14ac:dyDescent="0.45">
      <c r="A17" s="39">
        <f t="shared" si="1"/>
        <v>15</v>
      </c>
      <c r="B17" s="49" t="s">
        <v>70</v>
      </c>
      <c r="C17" s="36" t="s">
        <v>8</v>
      </c>
      <c r="D17" s="32">
        <v>68.280714285714282</v>
      </c>
      <c r="E17" s="32">
        <f t="shared" si="0"/>
        <v>64.295000000000002</v>
      </c>
      <c r="F17" s="23">
        <v>73.19</v>
      </c>
      <c r="G17" s="85">
        <v>200</v>
      </c>
      <c r="H17" s="85">
        <v>67.736999999999995</v>
      </c>
      <c r="I17" s="85">
        <v>65.27</v>
      </c>
      <c r="J17" s="85">
        <v>66.22</v>
      </c>
      <c r="K17" s="85">
        <v>75.188999999999993</v>
      </c>
      <c r="L17" s="85">
        <v>71.667000000000002</v>
      </c>
      <c r="M17" s="85">
        <v>73.914000000000001</v>
      </c>
      <c r="N17" s="85">
        <v>68.805999999999997</v>
      </c>
      <c r="O17" s="85">
        <v>67.756</v>
      </c>
      <c r="P17" s="85">
        <v>65.582999999999998</v>
      </c>
      <c r="Q17" s="85">
        <v>68.042000000000002</v>
      </c>
      <c r="R17" s="85">
        <v>67.991</v>
      </c>
      <c r="S17" s="85">
        <v>65.182000000000002</v>
      </c>
      <c r="T17" s="85">
        <v>64.295000000000002</v>
      </c>
      <c r="U17" s="24">
        <v>70.286000000000001</v>
      </c>
    </row>
    <row r="18" spans="1:21" x14ac:dyDescent="0.45">
      <c r="A18" s="39">
        <f t="shared" si="1"/>
        <v>16</v>
      </c>
      <c r="B18" s="49" t="s">
        <v>112</v>
      </c>
      <c r="C18" s="36" t="s">
        <v>8</v>
      </c>
      <c r="D18" s="32">
        <v>70.928571428571431</v>
      </c>
      <c r="E18" s="32">
        <f t="shared" si="0"/>
        <v>64.459000000000003</v>
      </c>
      <c r="F18" s="23">
        <v>72.87</v>
      </c>
      <c r="G18" s="85">
        <v>66.760999999999996</v>
      </c>
      <c r="H18" s="85">
        <v>68.69</v>
      </c>
      <c r="I18" s="85">
        <v>74.090999999999994</v>
      </c>
      <c r="J18" s="85">
        <v>67.370999999999995</v>
      </c>
      <c r="K18" s="85">
        <v>75.602999999999994</v>
      </c>
      <c r="L18" s="85">
        <v>65.945999999999998</v>
      </c>
      <c r="M18" s="85">
        <v>75.67</v>
      </c>
      <c r="N18" s="85">
        <v>80.991</v>
      </c>
      <c r="O18" s="85">
        <v>70.516999999999996</v>
      </c>
      <c r="P18" s="85">
        <v>68.126000000000005</v>
      </c>
      <c r="Q18" s="85">
        <v>71.959000000000003</v>
      </c>
      <c r="R18" s="85">
        <v>70.819000000000003</v>
      </c>
      <c r="S18" s="85">
        <v>86.094999999999999</v>
      </c>
      <c r="T18" s="85">
        <v>64.459000000000003</v>
      </c>
      <c r="U18" s="24">
        <v>83.927000000000007</v>
      </c>
    </row>
    <row r="19" spans="1:21" x14ac:dyDescent="0.45">
      <c r="A19" s="39">
        <f t="shared" si="1"/>
        <v>17</v>
      </c>
      <c r="B19" s="49" t="s">
        <v>79</v>
      </c>
      <c r="C19" s="36" t="s">
        <v>52</v>
      </c>
      <c r="D19" s="32">
        <v>71.338571428571427</v>
      </c>
      <c r="E19" s="32">
        <f t="shared" si="0"/>
        <v>57.75</v>
      </c>
      <c r="F19" s="23">
        <v>66.040000000000006</v>
      </c>
      <c r="G19" s="85" t="s">
        <v>139</v>
      </c>
      <c r="H19" s="85">
        <v>200</v>
      </c>
      <c r="I19" s="85">
        <v>65.876999999999995</v>
      </c>
      <c r="J19" s="85">
        <v>61.152999999999999</v>
      </c>
      <c r="K19" s="85">
        <v>60.338999999999999</v>
      </c>
      <c r="L19" s="85">
        <v>59.164000000000001</v>
      </c>
      <c r="M19" s="85">
        <v>59.35</v>
      </c>
      <c r="N19" s="85">
        <v>60.945999999999998</v>
      </c>
      <c r="O19" s="85">
        <v>57.75</v>
      </c>
      <c r="P19" s="85">
        <v>61.707000000000001</v>
      </c>
      <c r="Q19" s="85">
        <v>65.575000000000003</v>
      </c>
      <c r="R19" s="85">
        <v>61.573</v>
      </c>
      <c r="S19" s="85">
        <v>61.609000000000002</v>
      </c>
      <c r="T19" s="85">
        <v>200</v>
      </c>
      <c r="U19" s="24">
        <v>200</v>
      </c>
    </row>
    <row r="20" spans="1:21" x14ac:dyDescent="0.45">
      <c r="A20" s="39">
        <f t="shared" si="1"/>
        <v>18</v>
      </c>
      <c r="B20" s="49" t="s">
        <v>165</v>
      </c>
      <c r="C20" s="36" t="s">
        <v>52</v>
      </c>
      <c r="D20" s="32">
        <v>73.186428571428564</v>
      </c>
      <c r="E20" s="32">
        <f t="shared" si="0"/>
        <v>64.064999999999998</v>
      </c>
      <c r="F20" s="23">
        <v>69.09</v>
      </c>
      <c r="G20" s="85">
        <v>71.819000000000003</v>
      </c>
      <c r="H20" s="85">
        <v>72.22</v>
      </c>
      <c r="I20" s="85">
        <v>72.087999999999994</v>
      </c>
      <c r="J20" s="85">
        <v>81.962000000000003</v>
      </c>
      <c r="K20" s="85">
        <v>78.963999999999999</v>
      </c>
      <c r="L20" s="85">
        <v>85.763000000000005</v>
      </c>
      <c r="M20" s="85">
        <v>90.153000000000006</v>
      </c>
      <c r="N20" s="85">
        <v>72.302000000000007</v>
      </c>
      <c r="O20" s="85">
        <v>69.376999999999995</v>
      </c>
      <c r="P20" s="85">
        <v>75.638000000000005</v>
      </c>
      <c r="Q20" s="85">
        <v>89.998999999999995</v>
      </c>
      <c r="R20" s="85">
        <v>69.91</v>
      </c>
      <c r="S20" s="85">
        <v>69.997</v>
      </c>
      <c r="T20" s="85">
        <v>71.209999999999994</v>
      </c>
      <c r="U20" s="24">
        <v>64.064999999999998</v>
      </c>
    </row>
    <row r="21" spans="1:21" x14ac:dyDescent="0.45">
      <c r="A21" s="39">
        <f t="shared" si="1"/>
        <v>19</v>
      </c>
      <c r="B21" s="49" t="s">
        <v>93</v>
      </c>
      <c r="C21" s="36" t="s">
        <v>23</v>
      </c>
      <c r="D21" s="32">
        <v>74.147857142857134</v>
      </c>
      <c r="E21" s="32">
        <f t="shared" si="0"/>
        <v>59.97</v>
      </c>
      <c r="F21" s="23">
        <v>200</v>
      </c>
      <c r="G21" s="85">
        <v>62.469000000000001</v>
      </c>
      <c r="H21" s="85">
        <v>200</v>
      </c>
      <c r="I21" s="85">
        <v>200</v>
      </c>
      <c r="J21" s="85">
        <v>60.225999999999999</v>
      </c>
      <c r="K21" s="85">
        <v>59.97</v>
      </c>
      <c r="L21" s="85">
        <v>61.866</v>
      </c>
      <c r="M21" s="85">
        <v>74.977999999999994</v>
      </c>
      <c r="N21" s="85">
        <v>64.52</v>
      </c>
      <c r="O21" s="85" t="s">
        <v>159</v>
      </c>
      <c r="P21" s="85">
        <v>67</v>
      </c>
      <c r="Q21" s="85">
        <v>64.393000000000001</v>
      </c>
      <c r="R21" s="85">
        <v>60.908000000000001</v>
      </c>
      <c r="S21" s="85">
        <v>65.736999999999995</v>
      </c>
      <c r="T21" s="85">
        <v>65.474999999999994</v>
      </c>
      <c r="U21" s="24">
        <v>63.075000000000003</v>
      </c>
    </row>
    <row r="22" spans="1:21" x14ac:dyDescent="0.45">
      <c r="A22" s="39">
        <f t="shared" si="1"/>
        <v>20</v>
      </c>
      <c r="B22" s="49" t="s">
        <v>166</v>
      </c>
      <c r="C22" s="36" t="s">
        <v>27</v>
      </c>
      <c r="D22" s="32">
        <v>74.846428571428561</v>
      </c>
      <c r="E22" s="32">
        <f t="shared" si="0"/>
        <v>63.331000000000003</v>
      </c>
      <c r="F22" s="23">
        <v>73.7</v>
      </c>
      <c r="G22" s="85">
        <v>74.352999999999994</v>
      </c>
      <c r="H22" s="85">
        <v>200</v>
      </c>
      <c r="I22" s="85">
        <v>200</v>
      </c>
      <c r="J22" s="85">
        <v>68.691999999999993</v>
      </c>
      <c r="K22" s="85">
        <v>69.930000000000007</v>
      </c>
      <c r="L22" s="85">
        <v>70.543000000000006</v>
      </c>
      <c r="M22" s="85">
        <v>71.790000000000006</v>
      </c>
      <c r="N22" s="85">
        <v>79.885000000000005</v>
      </c>
      <c r="O22" s="85">
        <v>80.831000000000003</v>
      </c>
      <c r="P22" s="85">
        <v>63.331000000000003</v>
      </c>
      <c r="Q22" s="85">
        <v>75.771000000000001</v>
      </c>
      <c r="R22" s="85">
        <v>74.206999999999994</v>
      </c>
      <c r="S22" s="85">
        <v>82.736999999999995</v>
      </c>
      <c r="T22" s="85">
        <v>70.174999999999997</v>
      </c>
      <c r="U22" s="24">
        <v>72.001000000000005</v>
      </c>
    </row>
    <row r="23" spans="1:21" x14ac:dyDescent="0.45">
      <c r="A23" s="39">
        <f t="shared" si="1"/>
        <v>21</v>
      </c>
      <c r="B23" s="49" t="s">
        <v>114</v>
      </c>
      <c r="C23" s="36" t="s">
        <v>13</v>
      </c>
      <c r="D23" s="32">
        <v>76.57214285714285</v>
      </c>
      <c r="E23" s="32">
        <f t="shared" si="0"/>
        <v>60.345999999999997</v>
      </c>
      <c r="F23" s="23">
        <v>200</v>
      </c>
      <c r="G23" s="85">
        <v>200</v>
      </c>
      <c r="H23" s="85">
        <v>73.816999999999993</v>
      </c>
      <c r="I23" s="85">
        <v>60.345999999999997</v>
      </c>
      <c r="J23" s="85">
        <v>66.206000000000003</v>
      </c>
      <c r="K23" s="85">
        <v>63.177999999999997</v>
      </c>
      <c r="L23" s="85">
        <v>68.808999999999997</v>
      </c>
      <c r="M23" s="85">
        <v>63</v>
      </c>
      <c r="N23" s="85">
        <v>75.402000000000001</v>
      </c>
      <c r="O23" s="85">
        <v>66.975999999999999</v>
      </c>
      <c r="P23" s="85">
        <v>200</v>
      </c>
      <c r="Q23" s="85">
        <v>66.375</v>
      </c>
      <c r="R23" s="85">
        <v>66.183000000000007</v>
      </c>
      <c r="S23" s="85">
        <v>72</v>
      </c>
      <c r="T23" s="85">
        <v>63.716999999999999</v>
      </c>
      <c r="U23" s="24">
        <v>65.912999999999997</v>
      </c>
    </row>
    <row r="24" spans="1:21" x14ac:dyDescent="0.45">
      <c r="A24" s="39">
        <f t="shared" si="1"/>
        <v>22</v>
      </c>
      <c r="B24" s="49" t="s">
        <v>155</v>
      </c>
      <c r="C24" s="36" t="s">
        <v>50</v>
      </c>
      <c r="D24" s="32">
        <v>95.215000000000003</v>
      </c>
      <c r="E24" s="32">
        <f t="shared" si="0"/>
        <v>61.970999999999997</v>
      </c>
      <c r="F24" s="35">
        <v>65.62</v>
      </c>
      <c r="G24" s="37">
        <v>64.730999999999995</v>
      </c>
      <c r="H24" s="37">
        <v>71.260999999999996</v>
      </c>
      <c r="I24" s="37">
        <v>64.662999999999997</v>
      </c>
      <c r="J24" s="37">
        <v>67.995999999999995</v>
      </c>
      <c r="K24" s="37">
        <v>63.116</v>
      </c>
      <c r="L24" s="38">
        <v>66.012</v>
      </c>
      <c r="M24" s="82">
        <v>200</v>
      </c>
      <c r="N24" s="82">
        <v>200</v>
      </c>
      <c r="O24" s="82">
        <v>200</v>
      </c>
      <c r="P24" s="37">
        <v>200</v>
      </c>
      <c r="Q24" s="37">
        <v>66.06</v>
      </c>
      <c r="R24" s="37">
        <v>70.683000000000007</v>
      </c>
      <c r="S24" s="37">
        <v>88.88</v>
      </c>
      <c r="T24" s="37">
        <v>200</v>
      </c>
      <c r="U24" s="36">
        <v>61.970999999999997</v>
      </c>
    </row>
    <row r="25" spans="1:21" x14ac:dyDescent="0.45">
      <c r="A25" s="39">
        <f t="shared" si="1"/>
        <v>23</v>
      </c>
      <c r="B25" s="49" t="s">
        <v>235</v>
      </c>
      <c r="C25" s="36" t="s">
        <v>52</v>
      </c>
      <c r="D25" s="32">
        <v>108.74571428571429</v>
      </c>
      <c r="E25" s="32">
        <f t="shared" si="0"/>
        <v>62.338000000000001</v>
      </c>
      <c r="F25" s="81">
        <v>200</v>
      </c>
      <c r="G25" s="37">
        <v>67.566999999999993</v>
      </c>
      <c r="H25" s="82">
        <v>200</v>
      </c>
      <c r="I25" s="82">
        <v>200</v>
      </c>
      <c r="J25" s="37">
        <v>200</v>
      </c>
      <c r="K25" s="37">
        <v>67.055999999999997</v>
      </c>
      <c r="L25" s="38">
        <v>75.759</v>
      </c>
      <c r="M25" s="37">
        <v>85.08</v>
      </c>
      <c r="N25" s="37">
        <v>200</v>
      </c>
      <c r="O25" s="37">
        <v>200</v>
      </c>
      <c r="P25" s="37">
        <v>85.23</v>
      </c>
      <c r="Q25" s="37">
        <v>66.385000000000005</v>
      </c>
      <c r="R25" s="37">
        <v>67.992000000000004</v>
      </c>
      <c r="S25" s="37">
        <v>62.338000000000001</v>
      </c>
      <c r="T25" s="37">
        <v>76.418000000000006</v>
      </c>
      <c r="U25" s="36">
        <v>200</v>
      </c>
    </row>
    <row r="26" spans="1:21" ht="14.65" thickBot="1" x14ac:dyDescent="0.5">
      <c r="A26" s="10">
        <f t="shared" si="1"/>
        <v>24</v>
      </c>
      <c r="B26" s="51" t="s">
        <v>174</v>
      </c>
      <c r="C26" s="26" t="s">
        <v>27</v>
      </c>
      <c r="D26" s="42">
        <v>109.04071428571429</v>
      </c>
      <c r="E26" s="42">
        <f t="shared" si="0"/>
        <v>62.366</v>
      </c>
      <c r="F26" s="25">
        <v>70.83</v>
      </c>
      <c r="G26" s="40">
        <v>69.3</v>
      </c>
      <c r="H26" s="40">
        <v>71.412000000000006</v>
      </c>
      <c r="I26" s="40">
        <v>62.366</v>
      </c>
      <c r="J26" s="40">
        <v>63.139000000000003</v>
      </c>
      <c r="K26" s="40">
        <v>65.856999999999999</v>
      </c>
      <c r="L26" s="91">
        <v>200</v>
      </c>
      <c r="M26" s="40">
        <v>75.403000000000006</v>
      </c>
      <c r="N26" s="84">
        <v>200</v>
      </c>
      <c r="O26" s="84">
        <v>200</v>
      </c>
      <c r="P26" s="40">
        <v>75.259</v>
      </c>
      <c r="Q26" s="40">
        <v>200</v>
      </c>
      <c r="R26" s="40">
        <v>200</v>
      </c>
      <c r="S26" s="40">
        <v>91.200999999999993</v>
      </c>
      <c r="T26" s="40">
        <v>200</v>
      </c>
      <c r="U26" s="26">
        <v>81.774000000000001</v>
      </c>
    </row>
  </sheetData>
  <mergeCells count="1">
    <mergeCell ref="A1:U1"/>
  </mergeCells>
  <conditionalFormatting sqref="E3:E25">
    <cfRule type="top10" dxfId="34" priority="4" bottom="1" rank="1"/>
  </conditionalFormatting>
  <conditionalFormatting sqref="F3:U23">
    <cfRule type="cellIs" dxfId="33" priority="1" operator="equal">
      <formula>LARGE($F3:$Q3,2)</formula>
    </cfRule>
    <cfRule type="cellIs" dxfId="32" priority="2" operator="equal">
      <formula>LARGE($F3:$Q3,3)</formula>
    </cfRule>
    <cfRule type="cellIs" dxfId="31" priority="3" operator="equal">
      <formula>LARGE($F3:$Q3,1)</formula>
    </cfRule>
  </conditionalFormatting>
  <pageMargins left="0.7" right="0.7" top="0.75" bottom="0.75" header="0.3" footer="0.3"/>
  <pageSetup scale="47" orientation="portrait" r:id="rId1"/>
  <ignoredErrors>
    <ignoredError sqref="G19 O21 S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4248-4807-4905-8DFD-DE0793AC3F0D}">
  <sheetPr>
    <pageSetUpPr fitToPage="1"/>
  </sheetPr>
  <dimension ref="A1:S32"/>
  <sheetViews>
    <sheetView zoomScale="160" zoomScaleNormal="160" workbookViewId="0">
      <selection activeCell="F3" sqref="F3:S24"/>
    </sheetView>
  </sheetViews>
  <sheetFormatPr defaultRowHeight="14.25" x14ac:dyDescent="0.45"/>
  <cols>
    <col min="1" max="1" width="5" bestFit="1" customWidth="1"/>
    <col min="2" max="2" width="19.6640625" bestFit="1" customWidth="1"/>
    <col min="3" max="3" width="8" bestFit="1" customWidth="1"/>
    <col min="4" max="4" width="8.33203125" bestFit="1" customWidth="1"/>
    <col min="5" max="5" width="8.33203125" customWidth="1"/>
    <col min="6" max="14" width="8.33203125" bestFit="1" customWidth="1"/>
    <col min="15" max="19" width="9.33203125" bestFit="1" customWidth="1"/>
  </cols>
  <sheetData>
    <row r="1" spans="1:19" ht="23.65" thickBot="1" x14ac:dyDescent="0.5">
      <c r="A1" s="152" t="s">
        <v>255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4"/>
    </row>
    <row r="2" spans="1:19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29" t="s">
        <v>141</v>
      </c>
    </row>
    <row r="3" spans="1:19" x14ac:dyDescent="0.45">
      <c r="A3" s="31">
        <v>1</v>
      </c>
      <c r="B3" s="50" t="s">
        <v>37</v>
      </c>
      <c r="C3" s="19" t="s">
        <v>23</v>
      </c>
      <c r="D3" s="32">
        <v>58.324999999999996</v>
      </c>
      <c r="E3" s="32">
        <f>MIN(F3:S3)</f>
        <v>55.1</v>
      </c>
      <c r="F3" s="18">
        <v>59.8</v>
      </c>
      <c r="G3" s="33">
        <v>60.9</v>
      </c>
      <c r="H3" s="33">
        <v>64.2</v>
      </c>
      <c r="I3" s="33">
        <v>58.9</v>
      </c>
      <c r="J3" s="33">
        <v>59.1</v>
      </c>
      <c r="K3" s="33">
        <v>58.8</v>
      </c>
      <c r="L3" s="33">
        <v>62.4</v>
      </c>
      <c r="M3" s="33">
        <v>58.7</v>
      </c>
      <c r="N3" s="33">
        <v>59.9</v>
      </c>
      <c r="O3" s="33">
        <v>57.7</v>
      </c>
      <c r="P3" s="33">
        <v>55.9</v>
      </c>
      <c r="Q3" s="33">
        <v>57.5</v>
      </c>
      <c r="R3" s="33">
        <v>57.9</v>
      </c>
      <c r="S3" s="19">
        <v>55.1</v>
      </c>
    </row>
    <row r="4" spans="1:19" x14ac:dyDescent="0.45">
      <c r="A4" s="34">
        <v>2</v>
      </c>
      <c r="B4" s="49" t="s">
        <v>35</v>
      </c>
      <c r="C4" s="36" t="s">
        <v>23</v>
      </c>
      <c r="D4" s="32">
        <v>60.841666666666669</v>
      </c>
      <c r="E4" s="32">
        <f t="shared" ref="E4:E32" si="0">MIN(F4:S4)</f>
        <v>59.2</v>
      </c>
      <c r="F4" s="23">
        <v>63.11</v>
      </c>
      <c r="G4" s="85">
        <v>60.4</v>
      </c>
      <c r="H4" s="85">
        <v>63.6</v>
      </c>
      <c r="I4" s="85">
        <v>61.9</v>
      </c>
      <c r="J4" s="85">
        <v>59.5</v>
      </c>
      <c r="K4" s="85">
        <v>62.21</v>
      </c>
      <c r="L4" s="85">
        <v>60.4</v>
      </c>
      <c r="M4" s="85">
        <v>59.6</v>
      </c>
      <c r="N4" s="85">
        <v>65.900000000000006</v>
      </c>
      <c r="O4" s="85">
        <v>60.31</v>
      </c>
      <c r="P4" s="85">
        <v>61.2</v>
      </c>
      <c r="Q4" s="85">
        <v>62.8</v>
      </c>
      <c r="R4" s="85">
        <v>59.6</v>
      </c>
      <c r="S4" s="24">
        <v>59.2</v>
      </c>
    </row>
    <row r="5" spans="1:19" x14ac:dyDescent="0.45">
      <c r="A5" s="52">
        <f t="shared" ref="A5:A31" si="1">A4+1</f>
        <v>3</v>
      </c>
      <c r="B5" s="49" t="s">
        <v>38</v>
      </c>
      <c r="C5" s="36" t="s">
        <v>39</v>
      </c>
      <c r="D5" s="32">
        <v>62.15</v>
      </c>
      <c r="E5" s="32">
        <f t="shared" si="0"/>
        <v>60.5</v>
      </c>
      <c r="F5" s="23">
        <v>67.2</v>
      </c>
      <c r="G5" s="85">
        <v>63.8</v>
      </c>
      <c r="H5" s="85">
        <v>63.2</v>
      </c>
      <c r="I5" s="85">
        <v>61.5</v>
      </c>
      <c r="J5" s="85">
        <v>63.2</v>
      </c>
      <c r="K5" s="85">
        <v>67.5</v>
      </c>
      <c r="L5" s="85">
        <v>61.3</v>
      </c>
      <c r="M5" s="85">
        <v>60.71</v>
      </c>
      <c r="N5" s="85">
        <v>61.4</v>
      </c>
      <c r="O5" s="85">
        <v>61.91</v>
      </c>
      <c r="P5" s="85">
        <v>63.8</v>
      </c>
      <c r="Q5" s="85">
        <v>63.61</v>
      </c>
      <c r="R5" s="85">
        <v>61.1</v>
      </c>
      <c r="S5" s="24">
        <v>60.5</v>
      </c>
    </row>
    <row r="6" spans="1:19" x14ac:dyDescent="0.45">
      <c r="A6" s="9">
        <f t="shared" si="1"/>
        <v>4</v>
      </c>
      <c r="B6" s="49" t="s">
        <v>42</v>
      </c>
      <c r="C6" s="36" t="s">
        <v>267</v>
      </c>
      <c r="D6" s="32">
        <v>62.391666666666673</v>
      </c>
      <c r="E6" s="32">
        <f t="shared" si="0"/>
        <v>59.3</v>
      </c>
      <c r="F6" s="23">
        <v>200</v>
      </c>
      <c r="G6" s="85">
        <v>59.8</v>
      </c>
      <c r="H6" s="85">
        <v>59.6</v>
      </c>
      <c r="I6" s="85">
        <v>69.2</v>
      </c>
      <c r="J6" s="85">
        <v>68</v>
      </c>
      <c r="K6" s="85">
        <v>61.3</v>
      </c>
      <c r="L6" s="85">
        <v>62.4</v>
      </c>
      <c r="M6" s="85">
        <v>61.1</v>
      </c>
      <c r="N6" s="85">
        <v>61.1</v>
      </c>
      <c r="O6" s="85">
        <v>61.4</v>
      </c>
      <c r="P6" s="85">
        <v>59.3</v>
      </c>
      <c r="Q6" s="85">
        <v>60.21</v>
      </c>
      <c r="R6" s="85">
        <v>65.2</v>
      </c>
      <c r="S6" s="24">
        <v>200</v>
      </c>
    </row>
    <row r="7" spans="1:19" x14ac:dyDescent="0.45">
      <c r="A7" s="39">
        <f t="shared" si="1"/>
        <v>5</v>
      </c>
      <c r="B7" s="49" t="s">
        <v>167</v>
      </c>
      <c r="C7" s="36" t="s">
        <v>13</v>
      </c>
      <c r="D7" s="32">
        <v>62.4</v>
      </c>
      <c r="E7" s="32">
        <f t="shared" si="0"/>
        <v>60.4</v>
      </c>
      <c r="F7" s="23">
        <v>62.9</v>
      </c>
      <c r="G7" s="85">
        <v>64.099999999999994</v>
      </c>
      <c r="H7" s="85">
        <v>65.400000000000006</v>
      </c>
      <c r="I7" s="85">
        <v>64.099999999999994</v>
      </c>
      <c r="J7" s="85">
        <v>63.11</v>
      </c>
      <c r="K7" s="85">
        <v>60.4</v>
      </c>
      <c r="L7" s="85">
        <v>61.5</v>
      </c>
      <c r="M7" s="85">
        <v>67.099999999999994</v>
      </c>
      <c r="N7" s="85">
        <v>63.4</v>
      </c>
      <c r="O7" s="85">
        <v>61.2</v>
      </c>
      <c r="P7" s="85">
        <v>62.21</v>
      </c>
      <c r="Q7" s="85">
        <v>60.91</v>
      </c>
      <c r="R7" s="85">
        <v>63.1</v>
      </c>
      <c r="S7" s="24">
        <v>61.9</v>
      </c>
    </row>
    <row r="8" spans="1:19" x14ac:dyDescent="0.45">
      <c r="A8" s="39">
        <f t="shared" si="1"/>
        <v>6</v>
      </c>
      <c r="B8" s="49" t="s">
        <v>25</v>
      </c>
      <c r="C8" s="36" t="s">
        <v>10</v>
      </c>
      <c r="D8" s="32">
        <v>62.716666666666669</v>
      </c>
      <c r="E8" s="32">
        <f t="shared" si="0"/>
        <v>58.8</v>
      </c>
      <c r="F8" s="23">
        <v>71.599999999999994</v>
      </c>
      <c r="G8" s="85">
        <v>62.9</v>
      </c>
      <c r="H8" s="85">
        <v>65.400000000000006</v>
      </c>
      <c r="I8" s="85">
        <v>66.599999999999994</v>
      </c>
      <c r="J8" s="85">
        <v>65</v>
      </c>
      <c r="K8" s="85">
        <v>76.8</v>
      </c>
      <c r="L8" s="85">
        <v>64.5</v>
      </c>
      <c r="M8" s="85">
        <v>58.8</v>
      </c>
      <c r="N8" s="85">
        <v>60.2</v>
      </c>
      <c r="O8" s="85">
        <v>58.9</v>
      </c>
      <c r="P8" s="85">
        <v>59.3</v>
      </c>
      <c r="Q8" s="85">
        <v>66.400000000000006</v>
      </c>
      <c r="R8" s="85">
        <v>65.3</v>
      </c>
      <c r="S8" s="24">
        <v>59.4</v>
      </c>
    </row>
    <row r="9" spans="1:19" x14ac:dyDescent="0.45">
      <c r="A9" s="39">
        <f t="shared" si="1"/>
        <v>7</v>
      </c>
      <c r="B9" s="49" t="s">
        <v>168</v>
      </c>
      <c r="C9" s="36" t="s">
        <v>39</v>
      </c>
      <c r="D9" s="32">
        <v>62.774999999999999</v>
      </c>
      <c r="E9" s="32">
        <f t="shared" si="0"/>
        <v>61.6</v>
      </c>
      <c r="F9" s="23">
        <v>62.9</v>
      </c>
      <c r="G9" s="85">
        <v>62.5</v>
      </c>
      <c r="H9" s="85">
        <v>66.099999999999994</v>
      </c>
      <c r="I9" s="85">
        <v>61.6</v>
      </c>
      <c r="J9" s="85">
        <v>71.099999999999994</v>
      </c>
      <c r="K9" s="85">
        <v>64.2</v>
      </c>
      <c r="L9" s="85">
        <v>62.5</v>
      </c>
      <c r="M9" s="85">
        <v>63.7</v>
      </c>
      <c r="N9" s="85">
        <v>62.4</v>
      </c>
      <c r="O9" s="85">
        <v>62.41</v>
      </c>
      <c r="P9" s="85">
        <v>61.7</v>
      </c>
      <c r="Q9" s="85">
        <v>64.11</v>
      </c>
      <c r="R9" s="85">
        <v>62.3</v>
      </c>
      <c r="S9" s="24">
        <v>63.1</v>
      </c>
    </row>
    <row r="10" spans="1:19" x14ac:dyDescent="0.45">
      <c r="A10" s="39">
        <f t="shared" si="1"/>
        <v>8</v>
      </c>
      <c r="B10" s="49" t="s">
        <v>157</v>
      </c>
      <c r="C10" s="36" t="s">
        <v>71</v>
      </c>
      <c r="D10" s="32">
        <v>63.116666666666667</v>
      </c>
      <c r="E10" s="32">
        <f t="shared" si="0"/>
        <v>59.6</v>
      </c>
      <c r="F10" s="23">
        <v>63.6</v>
      </c>
      <c r="G10" s="85">
        <v>67.7</v>
      </c>
      <c r="H10" s="85">
        <v>200</v>
      </c>
      <c r="I10" s="85">
        <v>73.099999999999994</v>
      </c>
      <c r="J10" s="85">
        <v>63.2</v>
      </c>
      <c r="K10" s="85">
        <v>61.2</v>
      </c>
      <c r="L10" s="85">
        <v>61.3</v>
      </c>
      <c r="M10" s="85">
        <v>200.01</v>
      </c>
      <c r="N10" s="85">
        <v>60.6</v>
      </c>
      <c r="O10" s="85">
        <v>59.6</v>
      </c>
      <c r="P10" s="85">
        <v>59.6</v>
      </c>
      <c r="Q10" s="85">
        <v>61.6</v>
      </c>
      <c r="R10" s="85">
        <v>63.3</v>
      </c>
      <c r="S10" s="24">
        <v>62.5</v>
      </c>
    </row>
    <row r="11" spans="1:19" x14ac:dyDescent="0.45">
      <c r="A11" s="39">
        <f t="shared" si="1"/>
        <v>9</v>
      </c>
      <c r="B11" s="49" t="s">
        <v>169</v>
      </c>
      <c r="C11" s="36" t="s">
        <v>13</v>
      </c>
      <c r="D11" s="32">
        <v>63.675000000000004</v>
      </c>
      <c r="E11" s="32">
        <f t="shared" si="0"/>
        <v>60.1</v>
      </c>
      <c r="F11" s="23">
        <v>61</v>
      </c>
      <c r="G11" s="85">
        <v>67.31</v>
      </c>
      <c r="H11" s="85">
        <v>67.900000000000006</v>
      </c>
      <c r="I11" s="85">
        <v>200</v>
      </c>
      <c r="J11" s="85">
        <v>72.900000000000006</v>
      </c>
      <c r="K11" s="85">
        <v>68.099999999999994</v>
      </c>
      <c r="L11" s="85">
        <v>63.4</v>
      </c>
      <c r="M11" s="85">
        <v>62.7</v>
      </c>
      <c r="N11" s="85">
        <v>60.1</v>
      </c>
      <c r="O11" s="85">
        <v>61.1</v>
      </c>
      <c r="P11" s="85">
        <v>63.5</v>
      </c>
      <c r="Q11" s="85">
        <v>62.5</v>
      </c>
      <c r="R11" s="85">
        <v>64.599999999999994</v>
      </c>
      <c r="S11" s="24">
        <v>62</v>
      </c>
    </row>
    <row r="12" spans="1:19" x14ac:dyDescent="0.45">
      <c r="A12" s="39">
        <f t="shared" si="1"/>
        <v>10</v>
      </c>
      <c r="B12" s="49" t="s">
        <v>170</v>
      </c>
      <c r="C12" s="36" t="s">
        <v>10</v>
      </c>
      <c r="D12" s="32">
        <v>63.933333333333337</v>
      </c>
      <c r="E12" s="32">
        <f t="shared" si="0"/>
        <v>60.4</v>
      </c>
      <c r="F12" s="23">
        <v>63.5</v>
      </c>
      <c r="G12" s="85">
        <v>68.709999999999994</v>
      </c>
      <c r="H12" s="85">
        <v>64.400000000000006</v>
      </c>
      <c r="I12" s="85">
        <v>67.099999999999994</v>
      </c>
      <c r="J12" s="85">
        <v>69.5</v>
      </c>
      <c r="K12" s="85">
        <v>60.4</v>
      </c>
      <c r="L12" s="85">
        <v>66.599999999999994</v>
      </c>
      <c r="M12" s="85">
        <v>61.2</v>
      </c>
      <c r="N12" s="85">
        <v>61.3</v>
      </c>
      <c r="O12" s="85">
        <v>61.11</v>
      </c>
      <c r="P12" s="85">
        <v>61.3</v>
      </c>
      <c r="Q12" s="85">
        <v>66.900000000000006</v>
      </c>
      <c r="R12" s="85">
        <v>66</v>
      </c>
      <c r="S12" s="24">
        <v>67.5</v>
      </c>
    </row>
    <row r="13" spans="1:19" x14ac:dyDescent="0.45">
      <c r="A13" s="39">
        <f t="shared" si="1"/>
        <v>11</v>
      </c>
      <c r="B13" s="49" t="s">
        <v>77</v>
      </c>
      <c r="C13" s="36" t="s">
        <v>39</v>
      </c>
      <c r="D13" s="32">
        <v>64.391666666666666</v>
      </c>
      <c r="E13" s="32">
        <f t="shared" si="0"/>
        <v>62.5</v>
      </c>
      <c r="F13" s="23">
        <v>64</v>
      </c>
      <c r="G13" s="85">
        <v>64.099999999999994</v>
      </c>
      <c r="H13" s="85">
        <v>65.400000000000006</v>
      </c>
      <c r="I13" s="85">
        <v>65.099999999999994</v>
      </c>
      <c r="J13" s="85">
        <v>71.91</v>
      </c>
      <c r="K13" s="85">
        <v>67.61</v>
      </c>
      <c r="L13" s="85">
        <v>64.709999999999994</v>
      </c>
      <c r="M13" s="85">
        <v>62.7</v>
      </c>
      <c r="N13" s="85">
        <v>73.2</v>
      </c>
      <c r="O13" s="85">
        <v>64</v>
      </c>
      <c r="P13" s="85">
        <v>65.709999999999994</v>
      </c>
      <c r="Q13" s="85">
        <v>64.2</v>
      </c>
      <c r="R13" s="85">
        <v>62.5</v>
      </c>
      <c r="S13" s="24">
        <v>62.7</v>
      </c>
    </row>
    <row r="14" spans="1:19" x14ac:dyDescent="0.45">
      <c r="A14" s="39">
        <f t="shared" si="1"/>
        <v>12</v>
      </c>
      <c r="B14" s="49" t="s">
        <v>171</v>
      </c>
      <c r="C14" s="36" t="s">
        <v>267</v>
      </c>
      <c r="D14" s="32">
        <v>64.566666666666663</v>
      </c>
      <c r="E14" s="32">
        <f t="shared" si="0"/>
        <v>59.8</v>
      </c>
      <c r="F14" s="23">
        <v>68.3</v>
      </c>
      <c r="G14" s="85">
        <v>61.3</v>
      </c>
      <c r="H14" s="85">
        <v>59.8</v>
      </c>
      <c r="I14" s="85">
        <v>75.099999999999994</v>
      </c>
      <c r="J14" s="85">
        <v>69.599999999999994</v>
      </c>
      <c r="K14" s="85">
        <v>63.6</v>
      </c>
      <c r="L14" s="85">
        <v>65.099999999999994</v>
      </c>
      <c r="M14" s="85">
        <v>62.9</v>
      </c>
      <c r="N14" s="85">
        <v>62.7</v>
      </c>
      <c r="O14" s="85">
        <v>82.5</v>
      </c>
      <c r="P14" s="85">
        <v>62.3</v>
      </c>
      <c r="Q14" s="85">
        <v>68.2</v>
      </c>
      <c r="R14" s="85">
        <v>65.400000000000006</v>
      </c>
      <c r="S14" s="24">
        <v>65.8</v>
      </c>
    </row>
    <row r="15" spans="1:19" x14ac:dyDescent="0.45">
      <c r="A15" s="39">
        <f t="shared" si="1"/>
        <v>13</v>
      </c>
      <c r="B15" s="49" t="s">
        <v>43</v>
      </c>
      <c r="C15" s="36" t="s">
        <v>15</v>
      </c>
      <c r="D15" s="32">
        <v>65</v>
      </c>
      <c r="E15" s="32">
        <f t="shared" si="0"/>
        <v>61.81</v>
      </c>
      <c r="F15" s="23">
        <v>64.400000000000006</v>
      </c>
      <c r="G15" s="85">
        <v>61.81</v>
      </c>
      <c r="H15" s="85">
        <v>64.3</v>
      </c>
      <c r="I15" s="85">
        <v>67</v>
      </c>
      <c r="J15" s="85">
        <v>66.8</v>
      </c>
      <c r="K15" s="85">
        <v>67.599999999999994</v>
      </c>
      <c r="L15" s="85">
        <v>78.7</v>
      </c>
      <c r="M15" s="85">
        <v>71.2</v>
      </c>
      <c r="N15" s="85">
        <v>62.6</v>
      </c>
      <c r="O15" s="85">
        <v>62.6</v>
      </c>
      <c r="P15" s="85">
        <v>63.3</v>
      </c>
      <c r="Q15" s="85">
        <v>72.2</v>
      </c>
      <c r="R15" s="85">
        <v>62.6</v>
      </c>
      <c r="S15" s="24">
        <v>65.7</v>
      </c>
    </row>
    <row r="16" spans="1:19" x14ac:dyDescent="0.45">
      <c r="A16" s="39">
        <f t="shared" si="1"/>
        <v>14</v>
      </c>
      <c r="B16" s="49" t="s">
        <v>69</v>
      </c>
      <c r="C16" s="36" t="s">
        <v>13</v>
      </c>
      <c r="D16" s="32">
        <v>65.25</v>
      </c>
      <c r="E16" s="32">
        <f t="shared" si="0"/>
        <v>61</v>
      </c>
      <c r="F16" s="23">
        <v>70.099999999999994</v>
      </c>
      <c r="G16" s="85">
        <v>62.3</v>
      </c>
      <c r="H16" s="85">
        <v>200</v>
      </c>
      <c r="I16" s="85">
        <v>69.5</v>
      </c>
      <c r="J16" s="85">
        <v>67.599999999999994</v>
      </c>
      <c r="K16" s="85">
        <v>69.7</v>
      </c>
      <c r="L16" s="85">
        <v>66.900000000000006</v>
      </c>
      <c r="M16" s="85">
        <v>66.400000000000006</v>
      </c>
      <c r="N16" s="85">
        <v>61.71</v>
      </c>
      <c r="O16" s="85">
        <v>62.7</v>
      </c>
      <c r="P16" s="85">
        <v>63</v>
      </c>
      <c r="Q16" s="85">
        <v>62.3</v>
      </c>
      <c r="R16" s="85">
        <v>72.3</v>
      </c>
      <c r="S16" s="24">
        <v>61</v>
      </c>
    </row>
    <row r="17" spans="1:19" x14ac:dyDescent="0.45">
      <c r="A17" s="39">
        <f t="shared" si="1"/>
        <v>15</v>
      </c>
      <c r="B17" s="49" t="s">
        <v>189</v>
      </c>
      <c r="C17" s="36" t="s">
        <v>44</v>
      </c>
      <c r="D17" s="32">
        <v>65.858333333333334</v>
      </c>
      <c r="E17" s="32">
        <f t="shared" si="0"/>
        <v>61</v>
      </c>
      <c r="F17" s="23">
        <v>67.7</v>
      </c>
      <c r="G17" s="85">
        <v>69.400000000000006</v>
      </c>
      <c r="H17" s="85">
        <v>69.099999999999994</v>
      </c>
      <c r="I17" s="85">
        <v>66.400000000000006</v>
      </c>
      <c r="J17" s="85">
        <v>69.5</v>
      </c>
      <c r="K17" s="85">
        <v>63.4</v>
      </c>
      <c r="L17" s="85">
        <v>64.400000000000006</v>
      </c>
      <c r="M17" s="85">
        <v>69.91</v>
      </c>
      <c r="N17" s="85">
        <v>63.1</v>
      </c>
      <c r="O17" s="85">
        <v>62.9</v>
      </c>
      <c r="P17" s="85">
        <v>61</v>
      </c>
      <c r="Q17" s="85">
        <v>67.5</v>
      </c>
      <c r="R17" s="85">
        <v>68.400000000000006</v>
      </c>
      <c r="S17" s="24">
        <v>66.900000000000006</v>
      </c>
    </row>
    <row r="18" spans="1:19" x14ac:dyDescent="0.45">
      <c r="A18" s="39">
        <f t="shared" si="1"/>
        <v>16</v>
      </c>
      <c r="B18" s="49" t="s">
        <v>175</v>
      </c>
      <c r="C18" s="36" t="s">
        <v>27</v>
      </c>
      <c r="D18" s="32">
        <v>65.958333333333329</v>
      </c>
      <c r="E18" s="32">
        <f t="shared" si="0"/>
        <v>58.9</v>
      </c>
      <c r="F18" s="23">
        <v>61.7</v>
      </c>
      <c r="G18" s="85">
        <v>63.6</v>
      </c>
      <c r="H18" s="85">
        <v>69.3</v>
      </c>
      <c r="I18" s="85">
        <v>66</v>
      </c>
      <c r="J18" s="85">
        <v>200</v>
      </c>
      <c r="K18" s="85">
        <v>67.7</v>
      </c>
      <c r="L18" s="85">
        <v>71.900000000000006</v>
      </c>
      <c r="M18" s="85">
        <v>69.099999999999994</v>
      </c>
      <c r="N18" s="85">
        <v>70.3</v>
      </c>
      <c r="O18" s="85">
        <v>58.9</v>
      </c>
      <c r="P18" s="85">
        <v>65.5</v>
      </c>
      <c r="Q18" s="85">
        <v>62</v>
      </c>
      <c r="R18" s="85">
        <v>70.8</v>
      </c>
      <c r="S18" s="24">
        <v>66.7</v>
      </c>
    </row>
    <row r="19" spans="1:19" x14ac:dyDescent="0.45">
      <c r="A19" s="39">
        <f t="shared" si="1"/>
        <v>17</v>
      </c>
      <c r="B19" s="49" t="s">
        <v>93</v>
      </c>
      <c r="C19" s="36" t="s">
        <v>23</v>
      </c>
      <c r="D19" s="32">
        <v>66.75833333333334</v>
      </c>
      <c r="E19" s="32">
        <f t="shared" si="0"/>
        <v>63.11</v>
      </c>
      <c r="F19" s="23">
        <v>63.11</v>
      </c>
      <c r="G19" s="85">
        <v>66.099999999999994</v>
      </c>
      <c r="H19" s="85">
        <v>70.900000000000006</v>
      </c>
      <c r="I19" s="85">
        <v>70</v>
      </c>
      <c r="J19" s="85">
        <v>69.099999999999994</v>
      </c>
      <c r="K19" s="85">
        <v>64.41</v>
      </c>
      <c r="L19" s="85">
        <v>64.8</v>
      </c>
      <c r="M19" s="85">
        <v>72</v>
      </c>
      <c r="N19" s="85">
        <v>65.2</v>
      </c>
      <c r="O19" s="85">
        <v>66.2</v>
      </c>
      <c r="P19" s="85">
        <v>66.400000000000006</v>
      </c>
      <c r="Q19" s="85">
        <v>72.099999999999994</v>
      </c>
      <c r="R19" s="85">
        <v>65</v>
      </c>
      <c r="S19" s="24">
        <v>69.900000000000006</v>
      </c>
    </row>
    <row r="20" spans="1:19" x14ac:dyDescent="0.45">
      <c r="A20" s="39">
        <f t="shared" si="1"/>
        <v>18</v>
      </c>
      <c r="B20" s="49" t="s">
        <v>150</v>
      </c>
      <c r="C20" s="36" t="s">
        <v>44</v>
      </c>
      <c r="D20" s="32">
        <v>66.8</v>
      </c>
      <c r="E20" s="32">
        <f t="shared" si="0"/>
        <v>60.7</v>
      </c>
      <c r="F20" s="23">
        <v>200</v>
      </c>
      <c r="G20" s="85">
        <v>65.5</v>
      </c>
      <c r="H20" s="85">
        <v>61.4</v>
      </c>
      <c r="I20" s="85">
        <v>67.599999999999994</v>
      </c>
      <c r="J20" s="85">
        <v>69.5</v>
      </c>
      <c r="K20" s="85">
        <v>70.3</v>
      </c>
      <c r="L20" s="85">
        <v>74.099999999999994</v>
      </c>
      <c r="M20" s="85">
        <v>70.5</v>
      </c>
      <c r="N20" s="85">
        <v>71</v>
      </c>
      <c r="O20" s="85">
        <v>63.6</v>
      </c>
      <c r="P20" s="85">
        <v>61.1</v>
      </c>
      <c r="Q20" s="85">
        <v>73.900000000000006</v>
      </c>
      <c r="R20" s="85">
        <v>66.5</v>
      </c>
      <c r="S20" s="24">
        <v>60.7</v>
      </c>
    </row>
    <row r="21" spans="1:19" x14ac:dyDescent="0.45">
      <c r="A21" s="39">
        <f t="shared" si="1"/>
        <v>19</v>
      </c>
      <c r="B21" s="49" t="s">
        <v>49</v>
      </c>
      <c r="C21" s="36" t="s">
        <v>15</v>
      </c>
      <c r="D21" s="32">
        <v>67.308333333333337</v>
      </c>
      <c r="E21" s="32">
        <f t="shared" si="0"/>
        <v>62.6</v>
      </c>
      <c r="F21" s="23">
        <v>64.7</v>
      </c>
      <c r="G21" s="85">
        <v>200</v>
      </c>
      <c r="H21" s="85">
        <v>64</v>
      </c>
      <c r="I21" s="85">
        <v>70</v>
      </c>
      <c r="J21" s="85">
        <v>68.5</v>
      </c>
      <c r="K21" s="85">
        <v>66.5</v>
      </c>
      <c r="L21" s="85">
        <v>70.5</v>
      </c>
      <c r="M21" s="85">
        <v>73.2</v>
      </c>
      <c r="N21" s="85">
        <v>200</v>
      </c>
      <c r="O21" s="85">
        <v>63.81</v>
      </c>
      <c r="P21" s="85">
        <v>66</v>
      </c>
      <c r="Q21" s="85">
        <v>64.099999999999994</v>
      </c>
      <c r="R21" s="85">
        <v>62.6</v>
      </c>
      <c r="S21" s="24">
        <v>73.900000000000006</v>
      </c>
    </row>
    <row r="22" spans="1:19" x14ac:dyDescent="0.45">
      <c r="A22" s="39">
        <f t="shared" si="1"/>
        <v>20</v>
      </c>
      <c r="B22" s="49" t="s">
        <v>108</v>
      </c>
      <c r="C22" s="36" t="s">
        <v>10</v>
      </c>
      <c r="D22" s="32">
        <v>67.533333333333331</v>
      </c>
      <c r="E22" s="32">
        <f t="shared" si="0"/>
        <v>63.9</v>
      </c>
      <c r="F22" s="23">
        <v>65.400000000000006</v>
      </c>
      <c r="G22" s="85">
        <v>65.099999999999994</v>
      </c>
      <c r="H22" s="85">
        <v>71.3</v>
      </c>
      <c r="I22" s="85">
        <v>70.400000000000006</v>
      </c>
      <c r="J22" s="85">
        <v>69.099999999999994</v>
      </c>
      <c r="K22" s="85">
        <v>66.8</v>
      </c>
      <c r="L22" s="85">
        <v>63.9</v>
      </c>
      <c r="M22" s="85">
        <v>69.8</v>
      </c>
      <c r="N22" s="85">
        <v>72.900000000000006</v>
      </c>
      <c r="O22" s="85">
        <v>70.099999999999994</v>
      </c>
      <c r="P22" s="85">
        <v>66.5</v>
      </c>
      <c r="Q22" s="85">
        <v>78.3</v>
      </c>
      <c r="R22" s="85">
        <v>67.5</v>
      </c>
      <c r="S22" s="24">
        <v>64.7</v>
      </c>
    </row>
    <row r="23" spans="1:19" x14ac:dyDescent="0.45">
      <c r="A23" s="39">
        <f t="shared" si="1"/>
        <v>21</v>
      </c>
      <c r="B23" s="49" t="s">
        <v>155</v>
      </c>
      <c r="C23" s="36" t="s">
        <v>50</v>
      </c>
      <c r="D23" s="32">
        <v>67.558333333333337</v>
      </c>
      <c r="E23" s="32">
        <f t="shared" si="0"/>
        <v>61.9</v>
      </c>
      <c r="F23" s="23">
        <v>63.6</v>
      </c>
      <c r="G23" s="85">
        <v>66.7</v>
      </c>
      <c r="H23" s="85">
        <v>200</v>
      </c>
      <c r="I23" s="85">
        <v>76.5</v>
      </c>
      <c r="J23" s="85">
        <v>82.3</v>
      </c>
      <c r="K23" s="85">
        <v>63.9</v>
      </c>
      <c r="L23" s="85">
        <v>66.8</v>
      </c>
      <c r="M23" s="85">
        <v>66.3</v>
      </c>
      <c r="N23" s="85">
        <v>77.2</v>
      </c>
      <c r="O23" s="85">
        <v>67.099999999999994</v>
      </c>
      <c r="P23" s="85">
        <v>70.599999999999994</v>
      </c>
      <c r="Q23" s="85">
        <v>63.5</v>
      </c>
      <c r="R23" s="85">
        <v>61.9</v>
      </c>
      <c r="S23" s="24">
        <v>66.5</v>
      </c>
    </row>
    <row r="24" spans="1:19" x14ac:dyDescent="0.45">
      <c r="A24" s="39">
        <f t="shared" si="1"/>
        <v>22</v>
      </c>
      <c r="B24" s="49" t="s">
        <v>172</v>
      </c>
      <c r="C24" s="36" t="s">
        <v>71</v>
      </c>
      <c r="D24" s="32">
        <v>69.091666666666669</v>
      </c>
      <c r="E24" s="32">
        <f t="shared" si="0"/>
        <v>64.900000000000006</v>
      </c>
      <c r="F24" s="23">
        <v>69.5</v>
      </c>
      <c r="G24" s="85">
        <v>71.2</v>
      </c>
      <c r="H24" s="85">
        <v>69.7</v>
      </c>
      <c r="I24" s="85">
        <v>70</v>
      </c>
      <c r="J24" s="85">
        <v>67.8</v>
      </c>
      <c r="K24" s="85">
        <v>68.8</v>
      </c>
      <c r="L24" s="85">
        <v>71.8</v>
      </c>
      <c r="M24" s="85">
        <v>71</v>
      </c>
      <c r="N24" s="85">
        <v>200</v>
      </c>
      <c r="O24" s="85">
        <v>71.099999999999994</v>
      </c>
      <c r="P24" s="85">
        <v>64.900000000000006</v>
      </c>
      <c r="Q24" s="85">
        <v>67.010000000000005</v>
      </c>
      <c r="R24" s="85">
        <v>66.2</v>
      </c>
      <c r="S24" s="24">
        <v>83.4</v>
      </c>
    </row>
    <row r="25" spans="1:19" x14ac:dyDescent="0.45">
      <c r="A25" s="39">
        <f t="shared" si="1"/>
        <v>23</v>
      </c>
      <c r="B25" s="49" t="s">
        <v>160</v>
      </c>
      <c r="C25" s="36" t="s">
        <v>44</v>
      </c>
      <c r="D25" s="32">
        <v>69.166666666666671</v>
      </c>
      <c r="E25" s="32">
        <f t="shared" si="0"/>
        <v>63.2</v>
      </c>
      <c r="F25" s="23">
        <v>63.2</v>
      </c>
      <c r="G25" s="85">
        <v>200</v>
      </c>
      <c r="H25" s="85">
        <v>65.7</v>
      </c>
      <c r="I25" s="85">
        <v>79</v>
      </c>
      <c r="J25" s="85">
        <v>71.3</v>
      </c>
      <c r="K25" s="85">
        <v>66.599999999999994</v>
      </c>
      <c r="L25" s="85">
        <v>67.3</v>
      </c>
      <c r="M25" s="85">
        <v>77.3</v>
      </c>
      <c r="N25" s="85">
        <v>86.4</v>
      </c>
      <c r="O25" s="85">
        <v>68.5</v>
      </c>
      <c r="P25" s="85">
        <v>66.099999999999994</v>
      </c>
      <c r="Q25" s="85">
        <v>71.31</v>
      </c>
      <c r="R25" s="85">
        <v>68.209999999999994</v>
      </c>
      <c r="S25" s="24">
        <v>65.599999999999994</v>
      </c>
    </row>
    <row r="26" spans="1:19" x14ac:dyDescent="0.45">
      <c r="A26" s="39">
        <f t="shared" si="1"/>
        <v>24</v>
      </c>
      <c r="B26" s="49" t="s">
        <v>86</v>
      </c>
      <c r="C26" s="36" t="s">
        <v>50</v>
      </c>
      <c r="D26" s="32">
        <v>69.316666666666663</v>
      </c>
      <c r="E26" s="32">
        <f t="shared" si="0"/>
        <v>64.099999999999994</v>
      </c>
      <c r="F26" s="23">
        <v>200</v>
      </c>
      <c r="G26" s="85">
        <v>78.099999999999994</v>
      </c>
      <c r="H26" s="85">
        <v>75.8</v>
      </c>
      <c r="I26" s="85">
        <v>67.8</v>
      </c>
      <c r="J26" s="85">
        <v>64.900000000000006</v>
      </c>
      <c r="K26" s="85">
        <v>68.2</v>
      </c>
      <c r="L26" s="85">
        <v>65.5</v>
      </c>
      <c r="M26" s="85">
        <v>200</v>
      </c>
      <c r="N26" s="85">
        <v>69.5</v>
      </c>
      <c r="O26" s="85">
        <v>66.8</v>
      </c>
      <c r="P26" s="85">
        <v>67</v>
      </c>
      <c r="Q26" s="85">
        <v>64.099999999999994</v>
      </c>
      <c r="R26" s="85">
        <v>68.400000000000006</v>
      </c>
      <c r="S26" s="24">
        <v>75.8</v>
      </c>
    </row>
    <row r="27" spans="1:19" x14ac:dyDescent="0.45">
      <c r="A27" s="39">
        <f t="shared" si="1"/>
        <v>25</v>
      </c>
      <c r="B27" s="49" t="s">
        <v>75</v>
      </c>
      <c r="C27" s="36" t="s">
        <v>27</v>
      </c>
      <c r="D27" s="32">
        <v>75.941666666666663</v>
      </c>
      <c r="E27" s="32">
        <f t="shared" si="0"/>
        <v>62.6</v>
      </c>
      <c r="F27" s="23">
        <v>200</v>
      </c>
      <c r="G27" s="85">
        <v>200</v>
      </c>
      <c r="H27" s="85">
        <v>68.099999999999994</v>
      </c>
      <c r="I27" s="85">
        <v>200</v>
      </c>
      <c r="J27" s="85">
        <v>64.010000000000005</v>
      </c>
      <c r="K27" s="85">
        <v>66.900000000000006</v>
      </c>
      <c r="L27" s="85">
        <v>62.81</v>
      </c>
      <c r="M27" s="85">
        <v>64.709999999999994</v>
      </c>
      <c r="N27" s="85">
        <v>63.5</v>
      </c>
      <c r="O27" s="85">
        <v>63.2</v>
      </c>
      <c r="P27" s="85">
        <v>64.8</v>
      </c>
      <c r="Q27" s="85">
        <v>67.400000000000006</v>
      </c>
      <c r="R27" s="85">
        <v>62.6</v>
      </c>
      <c r="S27" s="24">
        <v>63.3</v>
      </c>
    </row>
    <row r="28" spans="1:19" x14ac:dyDescent="0.45">
      <c r="A28" s="39">
        <f t="shared" si="1"/>
        <v>26</v>
      </c>
      <c r="B28" s="49" t="s">
        <v>173</v>
      </c>
      <c r="C28" s="36" t="s">
        <v>71</v>
      </c>
      <c r="D28" s="32">
        <v>77.3</v>
      </c>
      <c r="E28" s="32">
        <f t="shared" si="0"/>
        <v>70.2</v>
      </c>
      <c r="F28" s="23">
        <v>200</v>
      </c>
      <c r="G28" s="85">
        <v>74.400000000000006</v>
      </c>
      <c r="H28" s="85">
        <v>79.8</v>
      </c>
      <c r="I28" s="85">
        <v>73.099999999999994</v>
      </c>
      <c r="J28" s="85">
        <v>89.7</v>
      </c>
      <c r="K28" s="85">
        <v>79</v>
      </c>
      <c r="L28" s="85">
        <v>80.5</v>
      </c>
      <c r="M28" s="85">
        <v>71.2</v>
      </c>
      <c r="N28" s="85">
        <v>77.7</v>
      </c>
      <c r="O28" s="85">
        <v>70.2</v>
      </c>
      <c r="P28" s="85">
        <v>77.400000000000006</v>
      </c>
      <c r="Q28" s="85">
        <v>200</v>
      </c>
      <c r="R28" s="85">
        <v>82.8</v>
      </c>
      <c r="S28" s="24">
        <v>71.8</v>
      </c>
    </row>
    <row r="29" spans="1:19" x14ac:dyDescent="0.45">
      <c r="A29" s="39">
        <f t="shared" si="1"/>
        <v>27</v>
      </c>
      <c r="B29" s="49" t="s">
        <v>158</v>
      </c>
      <c r="C29" s="36" t="s">
        <v>10</v>
      </c>
      <c r="D29" s="32">
        <v>88.191666666666663</v>
      </c>
      <c r="E29" s="32">
        <f t="shared" si="0"/>
        <v>60.61</v>
      </c>
      <c r="F29" s="81">
        <v>200</v>
      </c>
      <c r="G29" s="37">
        <v>63.3</v>
      </c>
      <c r="H29" s="37">
        <v>62.7</v>
      </c>
      <c r="I29" s="37">
        <v>66</v>
      </c>
      <c r="J29" s="37">
        <v>65.400000000000006</v>
      </c>
      <c r="K29" s="37">
        <v>66.5</v>
      </c>
      <c r="L29" s="87">
        <v>200</v>
      </c>
      <c r="M29" s="82">
        <v>200</v>
      </c>
      <c r="N29" s="37">
        <v>73.2</v>
      </c>
      <c r="O29" s="37">
        <v>74.099999999999994</v>
      </c>
      <c r="P29" s="37">
        <v>60.61</v>
      </c>
      <c r="Q29" s="37">
        <v>63.9</v>
      </c>
      <c r="R29" s="37">
        <v>200</v>
      </c>
      <c r="S29" s="36">
        <v>62.6</v>
      </c>
    </row>
    <row r="30" spans="1:19" x14ac:dyDescent="0.45">
      <c r="A30" s="39">
        <f t="shared" si="1"/>
        <v>28</v>
      </c>
      <c r="B30" s="49" t="s">
        <v>174</v>
      </c>
      <c r="C30" s="36" t="s">
        <v>27</v>
      </c>
      <c r="D30" s="32">
        <v>90.516666666666666</v>
      </c>
      <c r="E30" s="32">
        <f t="shared" si="0"/>
        <v>64.3</v>
      </c>
      <c r="F30" s="81">
        <v>200</v>
      </c>
      <c r="G30" s="37">
        <v>71.2</v>
      </c>
      <c r="H30" s="37">
        <v>72.2</v>
      </c>
      <c r="I30" s="37">
        <v>69.5</v>
      </c>
      <c r="J30" s="37">
        <v>66.400000000000006</v>
      </c>
      <c r="K30" s="37">
        <v>73.099999999999994</v>
      </c>
      <c r="L30" s="38">
        <v>72</v>
      </c>
      <c r="M30" s="37">
        <v>64.3</v>
      </c>
      <c r="N30" s="37">
        <v>65.400000000000006</v>
      </c>
      <c r="O30" s="37">
        <v>66.099999999999994</v>
      </c>
      <c r="P30" s="37">
        <v>66</v>
      </c>
      <c r="Q30" s="82">
        <v>200</v>
      </c>
      <c r="R30" s="82">
        <v>200</v>
      </c>
      <c r="S30" s="36">
        <v>200</v>
      </c>
    </row>
    <row r="31" spans="1:19" x14ac:dyDescent="0.45">
      <c r="A31" s="39">
        <f t="shared" si="1"/>
        <v>29</v>
      </c>
      <c r="B31" s="49" t="s">
        <v>84</v>
      </c>
      <c r="C31" s="36" t="s">
        <v>50</v>
      </c>
      <c r="D31" s="32">
        <v>90.924999999999997</v>
      </c>
      <c r="E31" s="32">
        <f t="shared" si="0"/>
        <v>71.599999999999994</v>
      </c>
      <c r="F31" s="35">
        <v>75.599999999999994</v>
      </c>
      <c r="G31" s="37">
        <v>77.2</v>
      </c>
      <c r="H31" s="37">
        <v>76.3</v>
      </c>
      <c r="I31" s="37">
        <v>81.3</v>
      </c>
      <c r="J31" s="82">
        <v>200</v>
      </c>
      <c r="K31" s="37">
        <v>86.7</v>
      </c>
      <c r="L31" s="87">
        <v>200</v>
      </c>
      <c r="M31" s="37">
        <v>87.7</v>
      </c>
      <c r="N31" s="37">
        <v>77.599999999999994</v>
      </c>
      <c r="O31" s="37">
        <v>96</v>
      </c>
      <c r="P31" s="37">
        <v>83.1</v>
      </c>
      <c r="Q31" s="82">
        <v>200</v>
      </c>
      <c r="R31" s="37">
        <v>71.599999999999994</v>
      </c>
      <c r="S31" s="36">
        <v>78</v>
      </c>
    </row>
    <row r="32" spans="1:19" ht="14.65" thickBot="1" x14ac:dyDescent="0.5">
      <c r="A32" s="10">
        <v>30</v>
      </c>
      <c r="B32" s="51" t="s">
        <v>87</v>
      </c>
      <c r="C32" s="26" t="s">
        <v>50</v>
      </c>
      <c r="D32" s="42">
        <v>95.05</v>
      </c>
      <c r="E32" s="42">
        <f t="shared" si="0"/>
        <v>68.7</v>
      </c>
      <c r="F32" s="25">
        <v>78.8</v>
      </c>
      <c r="G32" s="84">
        <v>200</v>
      </c>
      <c r="H32" s="40">
        <v>74.3</v>
      </c>
      <c r="I32" s="40">
        <v>71.8</v>
      </c>
      <c r="J32" s="84">
        <v>200</v>
      </c>
      <c r="K32" s="40">
        <v>70.5</v>
      </c>
      <c r="L32" s="41">
        <v>73.400000000000006</v>
      </c>
      <c r="M32" s="84">
        <v>200</v>
      </c>
      <c r="N32" s="40">
        <v>71.099999999999994</v>
      </c>
      <c r="O32" s="40">
        <v>77.599999999999994</v>
      </c>
      <c r="P32" s="40">
        <v>72.400000000000006</v>
      </c>
      <c r="Q32" s="40">
        <v>81.900000000000006</v>
      </c>
      <c r="R32" s="40">
        <v>68.7</v>
      </c>
      <c r="S32" s="26">
        <v>200</v>
      </c>
    </row>
  </sheetData>
  <mergeCells count="1">
    <mergeCell ref="A1:S1"/>
  </mergeCells>
  <conditionalFormatting sqref="E3:E29">
    <cfRule type="top10" dxfId="30" priority="4" bottom="1" rank="1"/>
  </conditionalFormatting>
  <conditionalFormatting sqref="F3:S28">
    <cfRule type="cellIs" dxfId="29" priority="1" operator="equal">
      <formula>LARGE($F3:$Q3,2)</formula>
    </cfRule>
    <cfRule type="cellIs" dxfId="28" priority="2" operator="equal">
      <formula>LARGE($F3:$Q3,3)</formula>
    </cfRule>
    <cfRule type="cellIs" dxfId="27" priority="3" operator="equal">
      <formula>LARGE($F3:$Q3,1)</formula>
    </cfRule>
  </conditionalFormatting>
  <pageMargins left="0.7" right="0.7" top="0.75" bottom="0.75" header="0.3" footer="0.3"/>
  <pageSetup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2B8B-96E6-4C55-9B76-8288ADAA1C57}">
  <sheetPr>
    <pageSetUpPr fitToPage="1"/>
  </sheetPr>
  <dimension ref="A1:Q23"/>
  <sheetViews>
    <sheetView zoomScale="130" zoomScaleNormal="130" workbookViewId="0">
      <selection activeCell="C16" sqref="C16"/>
    </sheetView>
  </sheetViews>
  <sheetFormatPr defaultRowHeight="14.25" x14ac:dyDescent="0.45"/>
  <cols>
    <col min="1" max="1" width="5" bestFit="1" customWidth="1"/>
    <col min="2" max="2" width="20.33203125" bestFit="1" customWidth="1"/>
    <col min="3" max="3" width="8" bestFit="1" customWidth="1"/>
    <col min="4" max="4" width="8.33203125" bestFit="1" customWidth="1"/>
    <col min="5" max="5" width="7.46484375" bestFit="1" customWidth="1"/>
    <col min="6" max="14" width="8.19921875" bestFit="1" customWidth="1"/>
    <col min="15" max="17" width="9.19921875" bestFit="1" customWidth="1"/>
  </cols>
  <sheetData>
    <row r="1" spans="1:17" ht="23.65" thickBot="1" x14ac:dyDescent="0.5">
      <c r="A1" s="155" t="s">
        <v>256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7"/>
    </row>
    <row r="2" spans="1:17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29" t="s">
        <v>107</v>
      </c>
    </row>
    <row r="3" spans="1:17" x14ac:dyDescent="0.45">
      <c r="A3" s="31">
        <v>1</v>
      </c>
      <c r="B3" s="50" t="s">
        <v>35</v>
      </c>
      <c r="C3" s="19" t="s">
        <v>23</v>
      </c>
      <c r="D3" s="32">
        <f>(SUM(F3:Q3)-LARGE(F3:Q3,1)-LARGE(F3:Q3,2))/10</f>
        <v>65.760000000000005</v>
      </c>
      <c r="E3" s="32">
        <f>MIN(F3:Q3)</f>
        <v>64</v>
      </c>
      <c r="F3" s="18">
        <v>64</v>
      </c>
      <c r="G3" s="33">
        <v>67.099999999999994</v>
      </c>
      <c r="H3" s="33">
        <v>65.099999999999994</v>
      </c>
      <c r="I3" s="33">
        <v>66.099999999999994</v>
      </c>
      <c r="J3" s="33">
        <v>65.3</v>
      </c>
      <c r="K3" s="33">
        <v>65.8</v>
      </c>
      <c r="L3" s="33">
        <v>67.8</v>
      </c>
      <c r="M3" s="33">
        <v>68.5</v>
      </c>
      <c r="N3" s="33">
        <v>64.400000000000006</v>
      </c>
      <c r="O3" s="33">
        <v>67.3</v>
      </c>
      <c r="P3" s="33">
        <v>66.5</v>
      </c>
      <c r="Q3" s="19">
        <v>66</v>
      </c>
    </row>
    <row r="4" spans="1:17" x14ac:dyDescent="0.45">
      <c r="A4" s="34">
        <v>2</v>
      </c>
      <c r="B4" s="49" t="s">
        <v>37</v>
      </c>
      <c r="C4" s="36" t="s">
        <v>23</v>
      </c>
      <c r="D4" s="32">
        <f t="shared" ref="D4:D23" si="0">(SUM(F4:Q4)-LARGE(F4:Q4,1)-LARGE(F4:Q4,2))/10</f>
        <v>68.640000000000015</v>
      </c>
      <c r="E4" s="80">
        <f t="shared" ref="E4:E23" si="1">MIN(F4:Q4)</f>
        <v>62.3</v>
      </c>
      <c r="F4" s="23">
        <v>62.3</v>
      </c>
      <c r="G4" s="85">
        <v>69.3</v>
      </c>
      <c r="H4" s="85">
        <v>70</v>
      </c>
      <c r="I4" s="85">
        <v>70.8</v>
      </c>
      <c r="J4" s="85">
        <v>66.099999999999994</v>
      </c>
      <c r="K4" s="85">
        <v>68.8</v>
      </c>
      <c r="L4" s="85">
        <v>74.5</v>
      </c>
      <c r="M4" s="85">
        <v>69.3</v>
      </c>
      <c r="N4" s="85">
        <v>67.2</v>
      </c>
      <c r="O4" s="85">
        <v>71.7</v>
      </c>
      <c r="P4" s="85">
        <v>70.900000000000006</v>
      </c>
      <c r="Q4" s="24">
        <v>77.7</v>
      </c>
    </row>
    <row r="5" spans="1:17" x14ac:dyDescent="0.45">
      <c r="A5" s="52">
        <f t="shared" ref="A5:A23" si="2">A4+1</f>
        <v>3</v>
      </c>
      <c r="B5" s="49" t="s">
        <v>155</v>
      </c>
      <c r="C5" s="36" t="s">
        <v>50</v>
      </c>
      <c r="D5" s="32">
        <f t="shared" si="0"/>
        <v>70.63</v>
      </c>
      <c r="E5" s="32">
        <f t="shared" si="1"/>
        <v>64.599999999999994</v>
      </c>
      <c r="F5" s="23">
        <v>77.3</v>
      </c>
      <c r="G5" s="85">
        <v>72.2</v>
      </c>
      <c r="H5" s="85">
        <v>64.599999999999994</v>
      </c>
      <c r="I5" s="85">
        <v>73.2</v>
      </c>
      <c r="J5" s="85">
        <v>68.099999999999994</v>
      </c>
      <c r="K5" s="85">
        <v>67.5</v>
      </c>
      <c r="L5" s="85">
        <v>74.900000000000006</v>
      </c>
      <c r="M5" s="85">
        <v>200</v>
      </c>
      <c r="N5" s="85">
        <v>71.900000000000006</v>
      </c>
      <c r="O5" s="85">
        <v>68.099999999999994</v>
      </c>
      <c r="P5" s="85">
        <v>68.5</v>
      </c>
      <c r="Q5" s="24">
        <v>200</v>
      </c>
    </row>
    <row r="6" spans="1:17" x14ac:dyDescent="0.45">
      <c r="A6" s="9">
        <f t="shared" si="2"/>
        <v>4</v>
      </c>
      <c r="B6" s="49" t="s">
        <v>77</v>
      </c>
      <c r="C6" s="36" t="s">
        <v>39</v>
      </c>
      <c r="D6" s="32">
        <f t="shared" si="0"/>
        <v>71.8</v>
      </c>
      <c r="E6" s="32">
        <f t="shared" si="1"/>
        <v>67.900000000000006</v>
      </c>
      <c r="F6" s="23">
        <v>74.900000000000006</v>
      </c>
      <c r="G6" s="85">
        <v>70.7</v>
      </c>
      <c r="H6" s="85">
        <v>68.5</v>
      </c>
      <c r="I6" s="85">
        <v>71.099999999999994</v>
      </c>
      <c r="J6" s="85">
        <v>69.099999999999994</v>
      </c>
      <c r="K6" s="85">
        <v>81</v>
      </c>
      <c r="L6" s="85">
        <v>75.400000000000006</v>
      </c>
      <c r="M6" s="85">
        <v>75.400000000000006</v>
      </c>
      <c r="N6" s="85">
        <v>67.900000000000006</v>
      </c>
      <c r="O6" s="85">
        <v>70.2</v>
      </c>
      <c r="P6" s="85">
        <v>74.8</v>
      </c>
      <c r="Q6" s="24">
        <v>200</v>
      </c>
    </row>
    <row r="7" spans="1:17" x14ac:dyDescent="0.45">
      <c r="A7" s="39">
        <f t="shared" si="2"/>
        <v>5</v>
      </c>
      <c r="B7" s="49" t="s">
        <v>69</v>
      </c>
      <c r="C7" s="36" t="s">
        <v>13</v>
      </c>
      <c r="D7" s="32">
        <f t="shared" si="0"/>
        <v>73.449999999999989</v>
      </c>
      <c r="E7" s="32">
        <f t="shared" si="1"/>
        <v>70</v>
      </c>
      <c r="F7" s="23">
        <v>71.3</v>
      </c>
      <c r="G7" s="85">
        <v>73</v>
      </c>
      <c r="H7" s="85">
        <v>70</v>
      </c>
      <c r="I7" s="85">
        <v>71</v>
      </c>
      <c r="J7" s="85">
        <v>71.3</v>
      </c>
      <c r="K7" s="85">
        <v>72.2</v>
      </c>
      <c r="L7" s="85">
        <v>75.7</v>
      </c>
      <c r="M7" s="85">
        <v>76.900000000000006</v>
      </c>
      <c r="N7" s="85">
        <v>76.3</v>
      </c>
      <c r="O7" s="85">
        <v>200</v>
      </c>
      <c r="P7" s="85">
        <v>76.8</v>
      </c>
      <c r="Q7" s="24">
        <v>85.3</v>
      </c>
    </row>
    <row r="8" spans="1:17" x14ac:dyDescent="0.45">
      <c r="A8" s="39">
        <f t="shared" si="2"/>
        <v>6</v>
      </c>
      <c r="B8" s="49" t="s">
        <v>167</v>
      </c>
      <c r="C8" s="36" t="s">
        <v>13</v>
      </c>
      <c r="D8" s="32">
        <f t="shared" si="0"/>
        <v>73.779999999999987</v>
      </c>
      <c r="E8" s="32">
        <f t="shared" si="1"/>
        <v>68.900000000000006</v>
      </c>
      <c r="F8" s="23">
        <v>71.7</v>
      </c>
      <c r="G8" s="85">
        <v>77.7</v>
      </c>
      <c r="H8" s="85">
        <v>80.7</v>
      </c>
      <c r="I8" s="85">
        <v>71.900000000000006</v>
      </c>
      <c r="J8" s="85">
        <v>68.900000000000006</v>
      </c>
      <c r="K8" s="85">
        <v>81.7</v>
      </c>
      <c r="L8" s="85">
        <v>77.599999999999994</v>
      </c>
      <c r="M8" s="85">
        <v>72.599999999999994</v>
      </c>
      <c r="N8" s="85">
        <v>76.3</v>
      </c>
      <c r="O8" s="85">
        <v>71.5</v>
      </c>
      <c r="P8" s="85">
        <v>74.599999999999994</v>
      </c>
      <c r="Q8" s="24">
        <v>75</v>
      </c>
    </row>
    <row r="9" spans="1:17" x14ac:dyDescent="0.45">
      <c r="A9" s="39">
        <f t="shared" si="2"/>
        <v>7</v>
      </c>
      <c r="B9" s="49" t="s">
        <v>189</v>
      </c>
      <c r="C9" s="36" t="s">
        <v>44</v>
      </c>
      <c r="D9" s="32">
        <f t="shared" si="0"/>
        <v>74.569999999999993</v>
      </c>
      <c r="E9" s="32">
        <f t="shared" si="1"/>
        <v>65.400000000000006</v>
      </c>
      <c r="F9" s="23">
        <v>200</v>
      </c>
      <c r="G9" s="85">
        <v>78.7</v>
      </c>
      <c r="H9" s="85">
        <v>71.2</v>
      </c>
      <c r="I9" s="85">
        <v>72.900000000000006</v>
      </c>
      <c r="J9" s="85">
        <v>65.400000000000006</v>
      </c>
      <c r="K9" s="85">
        <v>96.1</v>
      </c>
      <c r="L9" s="85">
        <v>73.099999999999994</v>
      </c>
      <c r="M9" s="85">
        <v>74.5</v>
      </c>
      <c r="N9" s="85">
        <v>70</v>
      </c>
      <c r="O9" s="85">
        <v>77.2</v>
      </c>
      <c r="P9" s="85">
        <v>82.6</v>
      </c>
      <c r="Q9" s="24">
        <v>80.099999999999994</v>
      </c>
    </row>
    <row r="10" spans="1:17" x14ac:dyDescent="0.45">
      <c r="A10" s="39">
        <f t="shared" si="2"/>
        <v>8</v>
      </c>
      <c r="B10" s="49" t="s">
        <v>157</v>
      </c>
      <c r="C10" s="36" t="s">
        <v>71</v>
      </c>
      <c r="D10" s="32">
        <f t="shared" si="0"/>
        <v>74.930000000000007</v>
      </c>
      <c r="E10" s="32">
        <f t="shared" si="1"/>
        <v>69.2</v>
      </c>
      <c r="F10" s="23">
        <v>73.2</v>
      </c>
      <c r="G10" s="85">
        <v>71.3</v>
      </c>
      <c r="H10" s="85">
        <v>69.2</v>
      </c>
      <c r="I10" s="85">
        <v>73.900000000000006</v>
      </c>
      <c r="J10" s="85">
        <v>73.5</v>
      </c>
      <c r="K10" s="85">
        <v>82.4</v>
      </c>
      <c r="L10" s="85">
        <v>200</v>
      </c>
      <c r="M10" s="85">
        <v>77.7</v>
      </c>
      <c r="N10" s="85">
        <v>77.5</v>
      </c>
      <c r="O10" s="85">
        <v>77.400000000000006</v>
      </c>
      <c r="P10" s="85">
        <v>75.099999999999994</v>
      </c>
      <c r="Q10" s="24">
        <v>80.5</v>
      </c>
    </row>
    <row r="11" spans="1:17" x14ac:dyDescent="0.45">
      <c r="A11" s="39">
        <f t="shared" si="2"/>
        <v>9</v>
      </c>
      <c r="B11" s="49" t="s">
        <v>274</v>
      </c>
      <c r="C11" s="36" t="s">
        <v>44</v>
      </c>
      <c r="D11" s="32">
        <f t="shared" si="0"/>
        <v>75.77</v>
      </c>
      <c r="E11" s="32">
        <f t="shared" si="1"/>
        <v>67.900000000000006</v>
      </c>
      <c r="F11" s="23">
        <v>75.3</v>
      </c>
      <c r="G11" s="85">
        <v>70</v>
      </c>
      <c r="H11" s="85">
        <v>67.900000000000006</v>
      </c>
      <c r="I11" s="85">
        <v>77.099999999999994</v>
      </c>
      <c r="J11" s="85">
        <v>74.599999999999994</v>
      </c>
      <c r="K11" s="85">
        <v>81.3</v>
      </c>
      <c r="L11" s="85">
        <v>81.7</v>
      </c>
      <c r="M11" s="85">
        <v>76</v>
      </c>
      <c r="N11" s="85">
        <v>74.2</v>
      </c>
      <c r="O11" s="85">
        <v>83</v>
      </c>
      <c r="P11" s="85">
        <v>80.8</v>
      </c>
      <c r="Q11" s="24">
        <v>80.5</v>
      </c>
    </row>
    <row r="12" spans="1:17" x14ac:dyDescent="0.45">
      <c r="A12" s="39">
        <f t="shared" si="2"/>
        <v>10</v>
      </c>
      <c r="B12" s="49" t="s">
        <v>83</v>
      </c>
      <c r="C12" s="36" t="s">
        <v>267</v>
      </c>
      <c r="D12" s="32">
        <f t="shared" si="0"/>
        <v>76.140000000000015</v>
      </c>
      <c r="E12" s="32">
        <f t="shared" si="1"/>
        <v>70.8</v>
      </c>
      <c r="F12" s="23">
        <v>79.400000000000006</v>
      </c>
      <c r="G12" s="85">
        <v>76.5</v>
      </c>
      <c r="H12" s="85">
        <v>75.5</v>
      </c>
      <c r="I12" s="85">
        <v>82.5</v>
      </c>
      <c r="J12" s="85">
        <v>70.8</v>
      </c>
      <c r="K12" s="85">
        <v>77.7</v>
      </c>
      <c r="L12" s="85">
        <v>200</v>
      </c>
      <c r="M12" s="85">
        <v>80.599999999999994</v>
      </c>
      <c r="N12" s="85">
        <v>76.599999999999994</v>
      </c>
      <c r="O12" s="85">
        <v>76.5</v>
      </c>
      <c r="P12" s="85">
        <v>72.2</v>
      </c>
      <c r="Q12" s="24">
        <v>75.599999999999994</v>
      </c>
    </row>
    <row r="13" spans="1:17" x14ac:dyDescent="0.45">
      <c r="A13" s="39">
        <f t="shared" si="2"/>
        <v>11</v>
      </c>
      <c r="B13" s="49" t="s">
        <v>38</v>
      </c>
      <c r="C13" s="36" t="s">
        <v>39</v>
      </c>
      <c r="D13" s="32">
        <f t="shared" si="0"/>
        <v>76.940000000000012</v>
      </c>
      <c r="E13" s="32">
        <f t="shared" si="1"/>
        <v>70.599999999999994</v>
      </c>
      <c r="F13" s="23">
        <v>73.599999999999994</v>
      </c>
      <c r="G13" s="85">
        <v>79.400000000000006</v>
      </c>
      <c r="H13" s="85">
        <v>74.099999999999994</v>
      </c>
      <c r="I13" s="85">
        <v>200</v>
      </c>
      <c r="J13" s="85">
        <v>74.2</v>
      </c>
      <c r="K13" s="85">
        <v>85.7</v>
      </c>
      <c r="L13" s="85">
        <v>78.900000000000006</v>
      </c>
      <c r="M13" s="85">
        <v>73.7</v>
      </c>
      <c r="N13" s="85">
        <v>70.599999999999994</v>
      </c>
      <c r="O13" s="85">
        <v>75.900000000000006</v>
      </c>
      <c r="P13" s="85">
        <v>83.3</v>
      </c>
      <c r="Q13" s="24">
        <v>200</v>
      </c>
    </row>
    <row r="14" spans="1:17" x14ac:dyDescent="0.45">
      <c r="A14" s="39">
        <f t="shared" si="2"/>
        <v>12</v>
      </c>
      <c r="B14" s="49" t="s">
        <v>172</v>
      </c>
      <c r="C14" s="36" t="s">
        <v>71</v>
      </c>
      <c r="D14" s="32">
        <f t="shared" si="0"/>
        <v>77.14</v>
      </c>
      <c r="E14" s="32">
        <f t="shared" si="1"/>
        <v>71.400000000000006</v>
      </c>
      <c r="F14" s="23">
        <v>75.2</v>
      </c>
      <c r="G14" s="85">
        <v>75.8</v>
      </c>
      <c r="H14" s="85">
        <v>71.400000000000006</v>
      </c>
      <c r="I14" s="85">
        <v>75</v>
      </c>
      <c r="J14" s="85">
        <v>73.3</v>
      </c>
      <c r="K14" s="85">
        <v>88.2</v>
      </c>
      <c r="L14" s="85">
        <v>91.8</v>
      </c>
      <c r="M14" s="85">
        <v>79</v>
      </c>
      <c r="N14" s="85">
        <v>78</v>
      </c>
      <c r="O14" s="85">
        <v>83.7</v>
      </c>
      <c r="P14" s="85">
        <v>80.900000000000006</v>
      </c>
      <c r="Q14" s="24">
        <v>79.099999999999994</v>
      </c>
    </row>
    <row r="15" spans="1:17" x14ac:dyDescent="0.45">
      <c r="A15" s="39">
        <f t="shared" si="2"/>
        <v>13</v>
      </c>
      <c r="B15" s="49" t="s">
        <v>272</v>
      </c>
      <c r="C15" s="36" t="s">
        <v>267</v>
      </c>
      <c r="D15" s="32">
        <f t="shared" si="0"/>
        <v>78.409999999999968</v>
      </c>
      <c r="E15" s="32">
        <f t="shared" si="1"/>
        <v>72.3</v>
      </c>
      <c r="F15" s="23">
        <v>89.6</v>
      </c>
      <c r="G15" s="85">
        <v>80.3</v>
      </c>
      <c r="H15" s="85">
        <v>200</v>
      </c>
      <c r="I15" s="85">
        <v>200</v>
      </c>
      <c r="J15" s="85">
        <v>74</v>
      </c>
      <c r="K15" s="85">
        <v>76.599999999999994</v>
      </c>
      <c r="L15" s="85">
        <v>80.400000000000006</v>
      </c>
      <c r="M15" s="85">
        <v>80.8</v>
      </c>
      <c r="N15" s="85">
        <v>72.3</v>
      </c>
      <c r="O15" s="85">
        <v>73.7</v>
      </c>
      <c r="P15" s="85">
        <v>79.599999999999994</v>
      </c>
      <c r="Q15" s="24">
        <v>76.8</v>
      </c>
    </row>
    <row r="16" spans="1:17" x14ac:dyDescent="0.45">
      <c r="A16" s="39">
        <f t="shared" si="2"/>
        <v>14</v>
      </c>
      <c r="B16" s="49" t="s">
        <v>42</v>
      </c>
      <c r="C16" s="36" t="s">
        <v>267</v>
      </c>
      <c r="D16" s="32">
        <f t="shared" si="0"/>
        <v>78.570000000000007</v>
      </c>
      <c r="E16" s="32">
        <f t="shared" si="1"/>
        <v>70.599999999999994</v>
      </c>
      <c r="F16" s="23">
        <v>96.2</v>
      </c>
      <c r="G16" s="85">
        <v>200</v>
      </c>
      <c r="H16" s="85">
        <v>75.900000000000006</v>
      </c>
      <c r="I16" s="85">
        <v>200</v>
      </c>
      <c r="J16" s="85">
        <v>85.3</v>
      </c>
      <c r="K16" s="85">
        <v>79.900000000000006</v>
      </c>
      <c r="L16" s="85">
        <v>70.599999999999994</v>
      </c>
      <c r="M16" s="85">
        <v>79.3</v>
      </c>
      <c r="N16" s="85">
        <v>72.7</v>
      </c>
      <c r="O16" s="85">
        <v>80.400000000000006</v>
      </c>
      <c r="P16" s="85">
        <v>74</v>
      </c>
      <c r="Q16" s="24">
        <v>71.400000000000006</v>
      </c>
    </row>
    <row r="17" spans="1:17" x14ac:dyDescent="0.45">
      <c r="A17" s="39">
        <f t="shared" si="2"/>
        <v>15</v>
      </c>
      <c r="B17" s="49" t="s">
        <v>93</v>
      </c>
      <c r="C17" s="36" t="s">
        <v>23</v>
      </c>
      <c r="D17" s="32">
        <f t="shared" si="0"/>
        <v>78.580000000000013</v>
      </c>
      <c r="E17" s="32">
        <f t="shared" si="1"/>
        <v>70.7</v>
      </c>
      <c r="F17" s="23">
        <v>81.3</v>
      </c>
      <c r="G17" s="85">
        <v>77.099999999999994</v>
      </c>
      <c r="H17" s="85">
        <v>75</v>
      </c>
      <c r="I17" s="85">
        <v>94.2</v>
      </c>
      <c r="J17" s="85">
        <v>75.8</v>
      </c>
      <c r="K17" s="85">
        <v>80</v>
      </c>
      <c r="L17" s="85">
        <v>87.8</v>
      </c>
      <c r="M17" s="85">
        <v>85</v>
      </c>
      <c r="N17" s="85">
        <v>70.7</v>
      </c>
      <c r="O17" s="85">
        <v>76.2</v>
      </c>
      <c r="P17" s="85">
        <v>78.599999999999994</v>
      </c>
      <c r="Q17" s="24">
        <v>86.1</v>
      </c>
    </row>
    <row r="18" spans="1:17" x14ac:dyDescent="0.45">
      <c r="A18" s="39">
        <f t="shared" si="2"/>
        <v>16</v>
      </c>
      <c r="B18" s="35" t="s">
        <v>84</v>
      </c>
      <c r="C18" s="36" t="s">
        <v>50</v>
      </c>
      <c r="D18" s="32">
        <f t="shared" si="0"/>
        <v>79.13</v>
      </c>
      <c r="E18" s="32">
        <f t="shared" si="1"/>
        <v>73.8</v>
      </c>
      <c r="F18" s="23">
        <v>92</v>
      </c>
      <c r="G18" s="85">
        <v>83.4</v>
      </c>
      <c r="H18" s="85">
        <v>76.099999999999994</v>
      </c>
      <c r="I18" s="85">
        <v>80.099999999999994</v>
      </c>
      <c r="J18" s="85">
        <v>81.2</v>
      </c>
      <c r="K18" s="85">
        <v>88.1</v>
      </c>
      <c r="L18" s="85">
        <v>79.099999999999994</v>
      </c>
      <c r="M18" s="85">
        <v>73.8</v>
      </c>
      <c r="N18" s="85">
        <v>76.400000000000006</v>
      </c>
      <c r="O18" s="85">
        <v>80</v>
      </c>
      <c r="P18" s="85">
        <v>80.7</v>
      </c>
      <c r="Q18" s="24">
        <v>80.5</v>
      </c>
    </row>
    <row r="19" spans="1:17" x14ac:dyDescent="0.45">
      <c r="A19" s="39">
        <f t="shared" si="2"/>
        <v>17</v>
      </c>
      <c r="B19" s="49" t="s">
        <v>179</v>
      </c>
      <c r="C19" s="36" t="s">
        <v>39</v>
      </c>
      <c r="D19" s="32">
        <f t="shared" si="0"/>
        <v>81.05</v>
      </c>
      <c r="E19" s="32">
        <f t="shared" si="1"/>
        <v>72.7</v>
      </c>
      <c r="F19" s="35">
        <v>91.8</v>
      </c>
      <c r="G19" s="37">
        <v>200</v>
      </c>
      <c r="H19" s="82">
        <v>78.7</v>
      </c>
      <c r="I19" s="37">
        <v>81</v>
      </c>
      <c r="J19" s="82">
        <v>72.7</v>
      </c>
      <c r="K19" s="37">
        <v>200</v>
      </c>
      <c r="L19" s="37">
        <v>86.1</v>
      </c>
      <c r="M19" s="37">
        <v>79.5</v>
      </c>
      <c r="N19" s="37">
        <v>87</v>
      </c>
      <c r="O19" s="37">
        <v>82.2</v>
      </c>
      <c r="P19" s="37">
        <v>74.900000000000006</v>
      </c>
      <c r="Q19" s="36">
        <v>76.599999999999994</v>
      </c>
    </row>
    <row r="20" spans="1:17" x14ac:dyDescent="0.45">
      <c r="A20" s="39">
        <f t="shared" si="2"/>
        <v>18</v>
      </c>
      <c r="B20" s="49" t="s">
        <v>160</v>
      </c>
      <c r="C20" s="36" t="s">
        <v>44</v>
      </c>
      <c r="D20" s="32">
        <f t="shared" si="0"/>
        <v>85.2</v>
      </c>
      <c r="E20" s="32">
        <f t="shared" si="1"/>
        <v>74.099999999999994</v>
      </c>
      <c r="F20" s="35">
        <v>84.3</v>
      </c>
      <c r="G20" s="37">
        <v>83.3</v>
      </c>
      <c r="H20" s="82">
        <v>74.099999999999994</v>
      </c>
      <c r="I20" s="37">
        <v>103.5</v>
      </c>
      <c r="J20" s="82">
        <v>79.2</v>
      </c>
      <c r="K20" s="37">
        <v>93.7</v>
      </c>
      <c r="L20" s="37">
        <v>85.6</v>
      </c>
      <c r="M20" s="37">
        <v>90.4</v>
      </c>
      <c r="N20" s="37">
        <v>88.5</v>
      </c>
      <c r="O20" s="37">
        <v>85.2</v>
      </c>
      <c r="P20" s="37">
        <v>87.7</v>
      </c>
      <c r="Q20" s="36">
        <v>200</v>
      </c>
    </row>
    <row r="21" spans="1:17" x14ac:dyDescent="0.45">
      <c r="A21" s="39">
        <f t="shared" si="2"/>
        <v>19</v>
      </c>
      <c r="B21" s="49" t="s">
        <v>174</v>
      </c>
      <c r="C21" s="36" t="s">
        <v>27</v>
      </c>
      <c r="D21" s="32">
        <f t="shared" si="0"/>
        <v>87.809999999999988</v>
      </c>
      <c r="E21" s="32">
        <f t="shared" si="1"/>
        <v>75.7</v>
      </c>
      <c r="F21" s="35">
        <v>200</v>
      </c>
      <c r="G21" s="37">
        <v>102.8</v>
      </c>
      <c r="H21" s="37">
        <v>91.1</v>
      </c>
      <c r="I21" s="82">
        <v>87.7</v>
      </c>
      <c r="J21" s="37">
        <v>87.3</v>
      </c>
      <c r="K21" s="37">
        <v>87.3</v>
      </c>
      <c r="L21" s="37">
        <v>82.6</v>
      </c>
      <c r="M21" s="82">
        <v>85.6</v>
      </c>
      <c r="N21" s="37">
        <v>75.7</v>
      </c>
      <c r="O21" s="37">
        <v>200</v>
      </c>
      <c r="P21" s="37">
        <v>95.4</v>
      </c>
      <c r="Q21" s="36">
        <v>82.6</v>
      </c>
    </row>
    <row r="22" spans="1:17" x14ac:dyDescent="0.45">
      <c r="A22" s="39">
        <f t="shared" si="2"/>
        <v>20</v>
      </c>
      <c r="B22" s="49" t="s">
        <v>86</v>
      </c>
      <c r="C22" s="36" t="s">
        <v>50</v>
      </c>
      <c r="D22" s="32">
        <f t="shared" si="0"/>
        <v>80.72</v>
      </c>
      <c r="E22" s="32">
        <f t="shared" si="1"/>
        <v>73.2</v>
      </c>
      <c r="F22" s="81">
        <v>200</v>
      </c>
      <c r="G22" s="37">
        <v>200</v>
      </c>
      <c r="H22" s="37">
        <v>200</v>
      </c>
      <c r="I22" s="37" t="s">
        <v>271</v>
      </c>
      <c r="J22" s="37">
        <v>79.3</v>
      </c>
      <c r="K22" s="37">
        <v>73.900000000000006</v>
      </c>
      <c r="L22" s="37">
        <v>77.2</v>
      </c>
      <c r="M22" s="37">
        <v>74.599999999999994</v>
      </c>
      <c r="N22" s="37">
        <v>78.400000000000006</v>
      </c>
      <c r="O22" s="82">
        <v>77.099999999999994</v>
      </c>
      <c r="P22" s="37">
        <v>73.2</v>
      </c>
      <c r="Q22" s="92">
        <v>73.5</v>
      </c>
    </row>
    <row r="23" spans="1:17" ht="14.65" thickBot="1" x14ac:dyDescent="0.5">
      <c r="A23" s="43">
        <f t="shared" si="2"/>
        <v>21</v>
      </c>
      <c r="B23" s="53" t="s">
        <v>273</v>
      </c>
      <c r="C23" s="45" t="s">
        <v>13</v>
      </c>
      <c r="D23" s="42">
        <f t="shared" si="0"/>
        <v>104.15</v>
      </c>
      <c r="E23" s="93">
        <f t="shared" si="1"/>
        <v>73.400000000000006</v>
      </c>
      <c r="F23" s="44">
        <v>200</v>
      </c>
      <c r="G23" s="47">
        <v>200</v>
      </c>
      <c r="H23" s="47">
        <v>82.2</v>
      </c>
      <c r="I23" s="94">
        <v>90.2</v>
      </c>
      <c r="J23" s="47">
        <v>83.5</v>
      </c>
      <c r="K23" s="47">
        <v>200</v>
      </c>
      <c r="L23" s="47">
        <v>73.400000000000006</v>
      </c>
      <c r="M23" s="94">
        <v>79.3</v>
      </c>
      <c r="N23" s="47">
        <v>79.400000000000006</v>
      </c>
      <c r="O23" s="47">
        <v>75.3</v>
      </c>
      <c r="P23" s="47">
        <v>200</v>
      </c>
      <c r="Q23" s="45">
        <v>78.2</v>
      </c>
    </row>
  </sheetData>
  <mergeCells count="1">
    <mergeCell ref="A1:Q1"/>
  </mergeCells>
  <conditionalFormatting sqref="F3:Q18">
    <cfRule type="cellIs" dxfId="26" priority="1" operator="equal">
      <formula>LARGE($F3:$Q3,2)</formula>
    </cfRule>
    <cfRule type="cellIs" dxfId="25" priority="2" operator="equal">
      <formula>LARGE($F3:$Q3,1)</formula>
    </cfRule>
  </conditionalFormatting>
  <pageMargins left="0.7" right="0.7" top="0.75" bottom="0.75" header="0.3" footer="0.3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0AE6-FA94-4614-A6C0-C59335EBE0A8}">
  <sheetPr>
    <pageSetUpPr fitToPage="1"/>
  </sheetPr>
  <dimension ref="A1:W24"/>
  <sheetViews>
    <sheetView zoomScale="130" zoomScaleNormal="130" workbookViewId="0">
      <selection activeCell="K32" sqref="K32"/>
    </sheetView>
  </sheetViews>
  <sheetFormatPr defaultRowHeight="14.25" x14ac:dyDescent="0.45"/>
  <cols>
    <col min="1" max="1" width="5" bestFit="1" customWidth="1"/>
    <col min="2" max="2" width="20.33203125" bestFit="1" customWidth="1"/>
    <col min="3" max="3" width="8" bestFit="1" customWidth="1"/>
    <col min="4" max="4" width="8.33203125" bestFit="1" customWidth="1"/>
    <col min="5" max="5" width="8.33203125" customWidth="1"/>
    <col min="6" max="14" width="8.19921875" bestFit="1" customWidth="1"/>
    <col min="15" max="21" width="9.19921875" bestFit="1" customWidth="1"/>
  </cols>
  <sheetData>
    <row r="1" spans="1:23" ht="23.65" thickBot="1" x14ac:dyDescent="0.5">
      <c r="A1" s="152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3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3" x14ac:dyDescent="0.45">
      <c r="A3" s="31">
        <v>1</v>
      </c>
      <c r="B3" s="50" t="s">
        <v>31</v>
      </c>
      <c r="C3" s="19" t="s">
        <v>10</v>
      </c>
      <c r="D3" s="32">
        <v>65.849999999999994</v>
      </c>
      <c r="E3" s="32">
        <f>MIN(F3:U3)</f>
        <v>61.9</v>
      </c>
      <c r="F3" s="18">
        <v>69.099999999999994</v>
      </c>
      <c r="G3" s="33">
        <v>66.2</v>
      </c>
      <c r="H3" s="33">
        <v>72.400000000000006</v>
      </c>
      <c r="I3" s="33">
        <v>68.5</v>
      </c>
      <c r="J3" s="33">
        <v>65.8</v>
      </c>
      <c r="K3" s="33">
        <v>65.8</v>
      </c>
      <c r="L3" s="33">
        <v>65.400000000000006</v>
      </c>
      <c r="M3" s="33">
        <v>67.3</v>
      </c>
      <c r="N3" s="33">
        <v>66.5</v>
      </c>
      <c r="O3" s="33">
        <v>67</v>
      </c>
      <c r="P3" s="33">
        <v>65.8</v>
      </c>
      <c r="Q3" s="33">
        <v>64.8</v>
      </c>
      <c r="R3" s="33">
        <v>64.400000000000006</v>
      </c>
      <c r="S3" s="33">
        <v>63.4</v>
      </c>
      <c r="T3" s="33">
        <v>61.9</v>
      </c>
      <c r="U3" s="19">
        <v>200</v>
      </c>
    </row>
    <row r="4" spans="1:23" x14ac:dyDescent="0.45">
      <c r="A4" s="34">
        <v>2</v>
      </c>
      <c r="B4" s="49" t="s">
        <v>152</v>
      </c>
      <c r="C4" s="36" t="s">
        <v>23</v>
      </c>
      <c r="D4" s="32">
        <v>69.357142857142861</v>
      </c>
      <c r="E4" s="32">
        <f t="shared" ref="E4:E24" si="0">MIN(F4:U4)</f>
        <v>63.4</v>
      </c>
      <c r="F4" s="23">
        <v>80.900000000000006</v>
      </c>
      <c r="G4" s="85">
        <v>73.3</v>
      </c>
      <c r="H4" s="85">
        <v>80.5</v>
      </c>
      <c r="I4" s="85">
        <v>78.900000000000006</v>
      </c>
      <c r="J4" s="85">
        <v>71.2</v>
      </c>
      <c r="K4" s="85">
        <v>70.099999999999994</v>
      </c>
      <c r="L4" s="85">
        <v>70.8</v>
      </c>
      <c r="M4" s="85">
        <v>73.5</v>
      </c>
      <c r="N4" s="85">
        <v>70.099999999999994</v>
      </c>
      <c r="O4" s="85">
        <v>65.400000000000006</v>
      </c>
      <c r="P4" s="85">
        <v>69.099999999999994</v>
      </c>
      <c r="Q4" s="85">
        <v>64.5</v>
      </c>
      <c r="R4" s="85">
        <v>65.8</v>
      </c>
      <c r="S4" s="85">
        <v>66.900000000000006</v>
      </c>
      <c r="T4" s="85">
        <v>68</v>
      </c>
      <c r="U4" s="24">
        <v>63.4</v>
      </c>
    </row>
    <row r="5" spans="1:23" x14ac:dyDescent="0.45">
      <c r="A5" s="52">
        <f t="shared" ref="A5:A24" si="1">A4+1</f>
        <v>3</v>
      </c>
      <c r="B5" s="49" t="s">
        <v>28</v>
      </c>
      <c r="C5" s="36" t="s">
        <v>10</v>
      </c>
      <c r="D5" s="32">
        <v>69.507142857142853</v>
      </c>
      <c r="E5" s="32">
        <f t="shared" si="0"/>
        <v>66.900000000000006</v>
      </c>
      <c r="F5" s="23">
        <v>71.7</v>
      </c>
      <c r="G5" s="85">
        <v>73.599999999999994</v>
      </c>
      <c r="H5" s="85">
        <v>72.5</v>
      </c>
      <c r="I5" s="85">
        <v>67.599999999999994</v>
      </c>
      <c r="J5" s="85">
        <v>71.3</v>
      </c>
      <c r="K5" s="85">
        <v>66.900000000000006</v>
      </c>
      <c r="L5" s="85">
        <v>71.2</v>
      </c>
      <c r="M5" s="85">
        <v>67.8</v>
      </c>
      <c r="N5" s="85">
        <v>70.400000000000006</v>
      </c>
      <c r="O5" s="85">
        <v>69.5</v>
      </c>
      <c r="P5" s="85">
        <v>70.3</v>
      </c>
      <c r="Q5" s="85">
        <v>69.900000000000006</v>
      </c>
      <c r="R5" s="85">
        <v>69.8</v>
      </c>
      <c r="S5" s="85">
        <v>70.2</v>
      </c>
      <c r="T5" s="85">
        <v>67.5</v>
      </c>
      <c r="U5" s="24">
        <v>69</v>
      </c>
    </row>
    <row r="6" spans="1:23" x14ac:dyDescent="0.45">
      <c r="A6" s="9">
        <f t="shared" si="1"/>
        <v>4</v>
      </c>
      <c r="B6" s="49" t="s">
        <v>80</v>
      </c>
      <c r="C6" s="36" t="s">
        <v>81</v>
      </c>
      <c r="D6" s="32">
        <v>70.228571428571428</v>
      </c>
      <c r="E6" s="32">
        <f t="shared" si="0"/>
        <v>67.8</v>
      </c>
      <c r="F6" s="23">
        <v>70.900000000000006</v>
      </c>
      <c r="G6" s="85">
        <v>69</v>
      </c>
      <c r="H6" s="85">
        <v>71.8</v>
      </c>
      <c r="I6" s="85">
        <v>70.2</v>
      </c>
      <c r="J6" s="85">
        <v>67.8</v>
      </c>
      <c r="K6" s="85">
        <v>67.900000000000006</v>
      </c>
      <c r="L6" s="85">
        <v>69.7</v>
      </c>
      <c r="M6" s="85">
        <v>70.099999999999994</v>
      </c>
      <c r="N6" s="85">
        <v>73.2</v>
      </c>
      <c r="O6" s="85">
        <v>71</v>
      </c>
      <c r="P6" s="85">
        <v>68.7</v>
      </c>
      <c r="Q6" s="85">
        <v>72.900000000000006</v>
      </c>
      <c r="R6" s="85">
        <v>75.2</v>
      </c>
      <c r="S6" s="85">
        <v>70</v>
      </c>
      <c r="T6" s="85">
        <v>77.8</v>
      </c>
      <c r="U6" s="24">
        <v>70</v>
      </c>
    </row>
    <row r="7" spans="1:23" x14ac:dyDescent="0.45">
      <c r="A7" s="39">
        <f t="shared" si="1"/>
        <v>5</v>
      </c>
      <c r="B7" s="49" t="s">
        <v>170</v>
      </c>
      <c r="C7" s="36" t="s">
        <v>10</v>
      </c>
      <c r="D7" s="32">
        <v>70.621428571428581</v>
      </c>
      <c r="E7" s="32">
        <f t="shared" si="0"/>
        <v>67.599999999999994</v>
      </c>
      <c r="F7" s="23">
        <v>71.099999999999994</v>
      </c>
      <c r="G7" s="85">
        <v>73.599999999999994</v>
      </c>
      <c r="H7" s="85">
        <v>72.5</v>
      </c>
      <c r="I7" s="85">
        <v>73.5</v>
      </c>
      <c r="J7" s="85">
        <v>68.7</v>
      </c>
      <c r="K7" s="85">
        <v>67.8</v>
      </c>
      <c r="L7" s="85">
        <v>70.5</v>
      </c>
      <c r="M7" s="85">
        <v>67.599999999999994</v>
      </c>
      <c r="N7" s="85">
        <v>68.8</v>
      </c>
      <c r="O7" s="85">
        <v>67.7</v>
      </c>
      <c r="P7" s="85">
        <v>72.5</v>
      </c>
      <c r="Q7" s="85">
        <v>71</v>
      </c>
      <c r="R7" s="85">
        <v>200</v>
      </c>
      <c r="S7" s="85">
        <v>72.3</v>
      </c>
      <c r="T7" s="85">
        <v>71.099999999999994</v>
      </c>
      <c r="U7" s="24">
        <v>200</v>
      </c>
    </row>
    <row r="8" spans="1:23" x14ac:dyDescent="0.45">
      <c r="A8" s="39">
        <f t="shared" si="1"/>
        <v>6</v>
      </c>
      <c r="B8" s="49" t="s">
        <v>167</v>
      </c>
      <c r="C8" s="36" t="s">
        <v>13</v>
      </c>
      <c r="D8" s="32">
        <v>71.385714285714286</v>
      </c>
      <c r="E8" s="32">
        <f t="shared" si="0"/>
        <v>66.8</v>
      </c>
      <c r="F8" s="23">
        <v>67.400000000000006</v>
      </c>
      <c r="G8" s="85">
        <v>200</v>
      </c>
      <c r="H8" s="85">
        <v>200</v>
      </c>
      <c r="I8" s="85">
        <v>70.099999999999994</v>
      </c>
      <c r="J8" s="85">
        <v>78.400000000000006</v>
      </c>
      <c r="K8" s="85">
        <v>68.2</v>
      </c>
      <c r="L8" s="85">
        <v>75.400000000000006</v>
      </c>
      <c r="M8" s="85">
        <v>74.7</v>
      </c>
      <c r="N8" s="85">
        <v>75.599999999999994</v>
      </c>
      <c r="O8" s="85">
        <v>66.8</v>
      </c>
      <c r="P8" s="85">
        <v>79.900000000000006</v>
      </c>
      <c r="Q8" s="85">
        <v>77.7</v>
      </c>
      <c r="R8" s="85">
        <v>69.2</v>
      </c>
      <c r="S8" s="85">
        <v>68.599999999999994</v>
      </c>
      <c r="T8" s="85">
        <v>67.900000000000006</v>
      </c>
      <c r="U8" s="24">
        <v>70.8</v>
      </c>
      <c r="W8" s="86"/>
    </row>
    <row r="9" spans="1:23" x14ac:dyDescent="0.45">
      <c r="A9" s="39">
        <f t="shared" si="1"/>
        <v>7</v>
      </c>
      <c r="B9" s="49" t="s">
        <v>69</v>
      </c>
      <c r="C9" s="36" t="s">
        <v>13</v>
      </c>
      <c r="D9" s="32">
        <v>71.592857142857142</v>
      </c>
      <c r="E9" s="32">
        <f t="shared" si="0"/>
        <v>68.099999999999994</v>
      </c>
      <c r="F9" s="23">
        <v>69.7</v>
      </c>
      <c r="G9" s="85">
        <v>70.3</v>
      </c>
      <c r="H9" s="85">
        <v>77.900000000000006</v>
      </c>
      <c r="I9" s="85">
        <v>75.599999999999994</v>
      </c>
      <c r="J9" s="85">
        <v>78.7</v>
      </c>
      <c r="K9" s="85">
        <v>73.2</v>
      </c>
      <c r="L9" s="85">
        <v>69.3</v>
      </c>
      <c r="M9" s="85">
        <v>77</v>
      </c>
      <c r="N9" s="85">
        <v>74.900000000000006</v>
      </c>
      <c r="O9" s="85">
        <v>70</v>
      </c>
      <c r="P9" s="85">
        <v>71.599999999999994</v>
      </c>
      <c r="Q9" s="85">
        <v>72.8</v>
      </c>
      <c r="R9" s="85">
        <v>71.599999999999994</v>
      </c>
      <c r="S9" s="85">
        <v>200</v>
      </c>
      <c r="T9" s="85">
        <v>68.099999999999994</v>
      </c>
      <c r="U9" s="24">
        <v>71.8</v>
      </c>
    </row>
    <row r="10" spans="1:23" x14ac:dyDescent="0.45">
      <c r="A10" s="39">
        <f t="shared" si="1"/>
        <v>8</v>
      </c>
      <c r="B10" s="49" t="s">
        <v>35</v>
      </c>
      <c r="C10" s="36" t="s">
        <v>23</v>
      </c>
      <c r="D10" s="32">
        <v>72.592857142857142</v>
      </c>
      <c r="E10" s="32">
        <f t="shared" si="0"/>
        <v>70.400000000000006</v>
      </c>
      <c r="F10" s="23">
        <v>70.7</v>
      </c>
      <c r="G10" s="85">
        <v>73</v>
      </c>
      <c r="H10" s="85">
        <v>200</v>
      </c>
      <c r="I10" s="85">
        <v>73.400000000000006</v>
      </c>
      <c r="J10" s="85">
        <v>72</v>
      </c>
      <c r="K10" s="85">
        <v>71.400000000000006</v>
      </c>
      <c r="L10" s="85">
        <v>70.8</v>
      </c>
      <c r="M10" s="85">
        <v>73.599999999999994</v>
      </c>
      <c r="N10" s="85">
        <v>79.7</v>
      </c>
      <c r="O10" s="85">
        <v>76.8</v>
      </c>
      <c r="P10" s="85">
        <v>70.400000000000006</v>
      </c>
      <c r="Q10" s="85">
        <v>74.5</v>
      </c>
      <c r="R10" s="85">
        <v>74.3</v>
      </c>
      <c r="S10" s="85">
        <v>70.900000000000006</v>
      </c>
      <c r="T10" s="85">
        <v>72.7</v>
      </c>
      <c r="U10" s="24">
        <v>71.8</v>
      </c>
    </row>
    <row r="11" spans="1:23" x14ac:dyDescent="0.45">
      <c r="A11" s="39">
        <f t="shared" si="1"/>
        <v>9</v>
      </c>
      <c r="B11" s="49" t="s">
        <v>76</v>
      </c>
      <c r="C11" s="36" t="s">
        <v>13</v>
      </c>
      <c r="D11" s="32">
        <v>72.864285714285714</v>
      </c>
      <c r="E11" s="32">
        <f t="shared" si="0"/>
        <v>67.099999999999994</v>
      </c>
      <c r="F11" s="23">
        <v>78.900000000000006</v>
      </c>
      <c r="G11" s="85">
        <v>74.099999999999994</v>
      </c>
      <c r="H11" s="85">
        <v>79.400000000000006</v>
      </c>
      <c r="I11" s="85">
        <v>81.5</v>
      </c>
      <c r="J11" s="85">
        <v>74.900000000000006</v>
      </c>
      <c r="K11" s="85">
        <v>71.900000000000006</v>
      </c>
      <c r="L11" s="85">
        <v>71.099999999999994</v>
      </c>
      <c r="M11" s="85">
        <v>81.099999999999994</v>
      </c>
      <c r="N11" s="85">
        <v>70.8</v>
      </c>
      <c r="O11" s="85">
        <v>69.7</v>
      </c>
      <c r="P11" s="85">
        <v>73.099999999999994</v>
      </c>
      <c r="Q11" s="85">
        <v>71.8</v>
      </c>
      <c r="R11" s="85">
        <v>68.099999999999994</v>
      </c>
      <c r="S11" s="85">
        <v>68.099999999999994</v>
      </c>
      <c r="T11" s="85">
        <v>200</v>
      </c>
      <c r="U11" s="24">
        <v>67.099999999999994</v>
      </c>
    </row>
    <row r="12" spans="1:23" x14ac:dyDescent="0.45">
      <c r="A12" s="39">
        <f t="shared" si="1"/>
        <v>10</v>
      </c>
      <c r="B12" s="49" t="s">
        <v>176</v>
      </c>
      <c r="C12" s="36" t="s">
        <v>23</v>
      </c>
      <c r="D12" s="32">
        <v>74.828571428571422</v>
      </c>
      <c r="E12" s="32">
        <f t="shared" si="0"/>
        <v>68.900000000000006</v>
      </c>
      <c r="F12" s="23">
        <v>73.7</v>
      </c>
      <c r="G12" s="85">
        <v>71.3</v>
      </c>
      <c r="H12" s="85">
        <v>200</v>
      </c>
      <c r="I12" s="85">
        <v>75</v>
      </c>
      <c r="J12" s="85">
        <v>81.7</v>
      </c>
      <c r="K12" s="85">
        <v>79</v>
      </c>
      <c r="L12" s="85">
        <v>80.5</v>
      </c>
      <c r="M12" s="85">
        <v>82.4</v>
      </c>
      <c r="N12" s="85">
        <v>77.3</v>
      </c>
      <c r="O12" s="85">
        <v>75.7</v>
      </c>
      <c r="P12" s="85">
        <v>74.400000000000006</v>
      </c>
      <c r="Q12" s="85">
        <v>77.2</v>
      </c>
      <c r="R12" s="85">
        <v>68.900000000000006</v>
      </c>
      <c r="S12" s="85">
        <v>70.2</v>
      </c>
      <c r="T12" s="85">
        <v>72.2</v>
      </c>
      <c r="U12" s="24">
        <v>70.5</v>
      </c>
    </row>
    <row r="13" spans="1:23" x14ac:dyDescent="0.45">
      <c r="A13" s="39">
        <f t="shared" si="1"/>
        <v>11</v>
      </c>
      <c r="B13" s="49" t="s">
        <v>77</v>
      </c>
      <c r="C13" s="36" t="s">
        <v>39</v>
      </c>
      <c r="D13" s="32">
        <v>75.578571428571422</v>
      </c>
      <c r="E13" s="32">
        <f t="shared" si="0"/>
        <v>72</v>
      </c>
      <c r="F13" s="23">
        <v>85.2</v>
      </c>
      <c r="G13" s="85">
        <v>83</v>
      </c>
      <c r="H13" s="85">
        <v>77.900000000000006</v>
      </c>
      <c r="I13" s="85">
        <v>73.099999999999994</v>
      </c>
      <c r="J13" s="85">
        <v>76.099999999999994</v>
      </c>
      <c r="K13" s="85">
        <v>73.400000000000006</v>
      </c>
      <c r="L13" s="85">
        <v>72</v>
      </c>
      <c r="M13" s="85">
        <v>75.2</v>
      </c>
      <c r="N13" s="85">
        <v>76.7</v>
      </c>
      <c r="O13" s="85">
        <v>76</v>
      </c>
      <c r="P13" s="85">
        <v>73.599999999999994</v>
      </c>
      <c r="Q13" s="85">
        <v>75.5</v>
      </c>
      <c r="R13" s="85">
        <v>77.400000000000006</v>
      </c>
      <c r="S13" s="85">
        <v>82.2</v>
      </c>
      <c r="T13" s="85">
        <v>76.099999999999994</v>
      </c>
      <c r="U13" s="24">
        <v>72.900000000000006</v>
      </c>
    </row>
    <row r="14" spans="1:23" x14ac:dyDescent="0.45">
      <c r="A14" s="39">
        <f t="shared" si="1"/>
        <v>12</v>
      </c>
      <c r="B14" s="49" t="s">
        <v>172</v>
      </c>
      <c r="C14" s="36" t="s">
        <v>71</v>
      </c>
      <c r="D14" s="32">
        <v>76.971428571428561</v>
      </c>
      <c r="E14" s="32">
        <f t="shared" si="0"/>
        <v>69.31</v>
      </c>
      <c r="F14" s="23">
        <v>88</v>
      </c>
      <c r="G14" s="85">
        <v>79.3</v>
      </c>
      <c r="H14" s="85">
        <v>78.8</v>
      </c>
      <c r="I14" s="85">
        <v>200</v>
      </c>
      <c r="J14" s="85">
        <v>79.8</v>
      </c>
      <c r="K14" s="85">
        <v>79.5</v>
      </c>
      <c r="L14" s="85">
        <v>79.5</v>
      </c>
      <c r="M14" s="85">
        <v>73.400000000000006</v>
      </c>
      <c r="N14" s="85">
        <v>75.599999999999994</v>
      </c>
      <c r="O14" s="85">
        <v>78.31</v>
      </c>
      <c r="P14" s="85">
        <v>81</v>
      </c>
      <c r="Q14" s="85">
        <v>78</v>
      </c>
      <c r="R14" s="85">
        <v>75.099999999999994</v>
      </c>
      <c r="S14" s="85">
        <v>71.099999999999994</v>
      </c>
      <c r="T14" s="85">
        <v>69.31</v>
      </c>
      <c r="U14" s="24">
        <v>78.900000000000006</v>
      </c>
    </row>
    <row r="15" spans="1:23" x14ac:dyDescent="0.45">
      <c r="A15" s="39">
        <f t="shared" si="1"/>
        <v>13</v>
      </c>
      <c r="B15" s="49" t="s">
        <v>175</v>
      </c>
      <c r="C15" s="36" t="s">
        <v>27</v>
      </c>
      <c r="D15" s="32">
        <v>77.407142857142858</v>
      </c>
      <c r="E15" s="32">
        <f t="shared" si="0"/>
        <v>72.400000000000006</v>
      </c>
      <c r="F15" s="23">
        <v>87.8</v>
      </c>
      <c r="G15" s="85">
        <v>78.400000000000006</v>
      </c>
      <c r="H15" s="85">
        <v>83.1</v>
      </c>
      <c r="I15" s="85">
        <v>83.5</v>
      </c>
      <c r="J15" s="85">
        <v>76.599999999999994</v>
      </c>
      <c r="K15" s="85">
        <v>77.900000000000006</v>
      </c>
      <c r="L15" s="85">
        <v>74.900000000000006</v>
      </c>
      <c r="M15" s="85">
        <v>76.099999999999994</v>
      </c>
      <c r="N15" s="85">
        <v>75.8</v>
      </c>
      <c r="O15" s="85">
        <v>73</v>
      </c>
      <c r="P15" s="85">
        <v>79.099999999999994</v>
      </c>
      <c r="Q15" s="85">
        <v>82.7</v>
      </c>
      <c r="R15" s="85">
        <v>80.900000000000006</v>
      </c>
      <c r="S15" s="85">
        <v>79.7</v>
      </c>
      <c r="T15" s="85">
        <v>72.400000000000006</v>
      </c>
      <c r="U15" s="24">
        <v>73.099999999999994</v>
      </c>
    </row>
    <row r="16" spans="1:23" x14ac:dyDescent="0.45">
      <c r="A16" s="39">
        <f t="shared" si="1"/>
        <v>14</v>
      </c>
      <c r="B16" s="49" t="s">
        <v>90</v>
      </c>
      <c r="C16" s="36" t="s">
        <v>81</v>
      </c>
      <c r="D16" s="32">
        <v>77.614285714285714</v>
      </c>
      <c r="E16" s="32">
        <f t="shared" si="0"/>
        <v>68.900000000000006</v>
      </c>
      <c r="F16" s="23">
        <v>71.5</v>
      </c>
      <c r="G16" s="85">
        <v>200</v>
      </c>
      <c r="H16" s="85">
        <v>81.5</v>
      </c>
      <c r="I16" s="85">
        <v>82</v>
      </c>
      <c r="J16" s="85">
        <v>68.900000000000006</v>
      </c>
      <c r="K16" s="85">
        <v>77.7</v>
      </c>
      <c r="L16" s="85">
        <v>73.5</v>
      </c>
      <c r="M16" s="85">
        <v>75.7</v>
      </c>
      <c r="N16" s="85">
        <v>85.9</v>
      </c>
      <c r="O16" s="85">
        <v>77.099999999999994</v>
      </c>
      <c r="P16" s="85">
        <v>83.9</v>
      </c>
      <c r="Q16" s="85">
        <v>76</v>
      </c>
      <c r="R16" s="85">
        <v>76.099999999999994</v>
      </c>
      <c r="S16" s="85">
        <v>200</v>
      </c>
      <c r="T16" s="85">
        <v>75.900000000000006</v>
      </c>
      <c r="U16" s="24">
        <v>80.900000000000006</v>
      </c>
    </row>
    <row r="17" spans="1:21" x14ac:dyDescent="0.45">
      <c r="A17" s="39">
        <f t="shared" si="1"/>
        <v>15</v>
      </c>
      <c r="B17" s="49" t="s">
        <v>177</v>
      </c>
      <c r="C17" s="36" t="s">
        <v>39</v>
      </c>
      <c r="D17" s="32">
        <v>79.221428571428561</v>
      </c>
      <c r="E17" s="32">
        <f t="shared" si="0"/>
        <v>74.400000000000006</v>
      </c>
      <c r="F17" s="23">
        <v>75</v>
      </c>
      <c r="G17" s="85">
        <v>74.400000000000006</v>
      </c>
      <c r="H17" s="85">
        <v>84.6</v>
      </c>
      <c r="I17" s="85">
        <v>93</v>
      </c>
      <c r="J17" s="85">
        <v>79.2</v>
      </c>
      <c r="K17" s="85">
        <v>80.400000000000006</v>
      </c>
      <c r="L17" s="85">
        <v>74.8</v>
      </c>
      <c r="M17" s="85">
        <v>82.7</v>
      </c>
      <c r="N17" s="85">
        <v>82.6</v>
      </c>
      <c r="O17" s="85">
        <v>79.5</v>
      </c>
      <c r="P17" s="85">
        <v>81.400000000000006</v>
      </c>
      <c r="Q17" s="85">
        <v>75.7</v>
      </c>
      <c r="R17" s="85">
        <v>76.5</v>
      </c>
      <c r="S17" s="85">
        <v>85.9</v>
      </c>
      <c r="T17" s="85">
        <v>200</v>
      </c>
      <c r="U17" s="24">
        <v>76.400000000000006</v>
      </c>
    </row>
    <row r="18" spans="1:21" x14ac:dyDescent="0.45">
      <c r="A18" s="39">
        <f t="shared" si="1"/>
        <v>16</v>
      </c>
      <c r="B18" s="49" t="s">
        <v>189</v>
      </c>
      <c r="C18" s="36" t="s">
        <v>44</v>
      </c>
      <c r="D18" s="32">
        <v>79.464285714285708</v>
      </c>
      <c r="E18" s="32">
        <f t="shared" si="0"/>
        <v>72.3</v>
      </c>
      <c r="F18" s="23">
        <v>86</v>
      </c>
      <c r="G18" s="85">
        <v>82.7</v>
      </c>
      <c r="H18" s="85">
        <v>94</v>
      </c>
      <c r="I18" s="85">
        <v>81.099999999999994</v>
      </c>
      <c r="J18" s="85">
        <v>73.900000000000006</v>
      </c>
      <c r="K18" s="85">
        <v>84.4</v>
      </c>
      <c r="L18" s="85">
        <v>79.400000000000006</v>
      </c>
      <c r="M18" s="85">
        <v>80.7</v>
      </c>
      <c r="N18" s="85">
        <v>79.5</v>
      </c>
      <c r="O18" s="85">
        <v>80.5</v>
      </c>
      <c r="P18" s="85">
        <v>84</v>
      </c>
      <c r="Q18" s="85">
        <v>84.8</v>
      </c>
      <c r="R18" s="85">
        <v>74.5</v>
      </c>
      <c r="S18" s="85">
        <v>78</v>
      </c>
      <c r="T18" s="85">
        <v>76.7</v>
      </c>
      <c r="U18" s="24">
        <v>72.3</v>
      </c>
    </row>
    <row r="19" spans="1:21" x14ac:dyDescent="0.45">
      <c r="A19" s="39">
        <f t="shared" si="1"/>
        <v>17</v>
      </c>
      <c r="B19" s="49" t="s">
        <v>178</v>
      </c>
      <c r="C19" s="36" t="s">
        <v>71</v>
      </c>
      <c r="D19" s="32">
        <v>86.085714285714289</v>
      </c>
      <c r="E19" s="32">
        <f t="shared" si="0"/>
        <v>78.5</v>
      </c>
      <c r="F19" s="23">
        <v>88.5</v>
      </c>
      <c r="G19" s="85">
        <v>86.2</v>
      </c>
      <c r="H19" s="85">
        <v>84.1</v>
      </c>
      <c r="I19" s="85">
        <v>88.5</v>
      </c>
      <c r="J19" s="85">
        <v>89.8</v>
      </c>
      <c r="K19" s="85">
        <v>84</v>
      </c>
      <c r="L19" s="85">
        <v>85.5</v>
      </c>
      <c r="M19" s="85">
        <v>89</v>
      </c>
      <c r="N19" s="85">
        <v>200</v>
      </c>
      <c r="O19" s="85">
        <v>93.6</v>
      </c>
      <c r="P19" s="85">
        <v>94.5</v>
      </c>
      <c r="Q19" s="85">
        <v>83.3</v>
      </c>
      <c r="R19" s="85">
        <v>86.6</v>
      </c>
      <c r="S19" s="85">
        <v>81.900000000000006</v>
      </c>
      <c r="T19" s="85">
        <v>78.5</v>
      </c>
      <c r="U19" s="24">
        <v>85.7</v>
      </c>
    </row>
    <row r="20" spans="1:21" x14ac:dyDescent="0.45">
      <c r="A20" s="39">
        <f t="shared" si="1"/>
        <v>18</v>
      </c>
      <c r="B20" s="49" t="s">
        <v>179</v>
      </c>
      <c r="C20" s="36" t="s">
        <v>39</v>
      </c>
      <c r="D20" s="32">
        <v>86.571428571428569</v>
      </c>
      <c r="E20" s="32">
        <f t="shared" si="0"/>
        <v>72.7</v>
      </c>
      <c r="F20" s="23">
        <v>73.599999999999994</v>
      </c>
      <c r="G20" s="85">
        <v>77.5</v>
      </c>
      <c r="H20" s="85">
        <v>200</v>
      </c>
      <c r="I20" s="85">
        <v>200</v>
      </c>
      <c r="J20" s="85">
        <v>76.5</v>
      </c>
      <c r="K20" s="85">
        <v>83.7</v>
      </c>
      <c r="L20" s="85">
        <v>72.7</v>
      </c>
      <c r="M20" s="85">
        <v>74.099999999999994</v>
      </c>
      <c r="N20" s="85">
        <v>81</v>
      </c>
      <c r="O20" s="85">
        <v>76.8</v>
      </c>
      <c r="P20" s="85">
        <v>83.4</v>
      </c>
      <c r="Q20" s="85">
        <v>79.2</v>
      </c>
      <c r="R20" s="85">
        <v>77</v>
      </c>
      <c r="S20" s="85">
        <v>78.599999999999994</v>
      </c>
      <c r="T20" s="85">
        <v>77.900000000000006</v>
      </c>
      <c r="U20" s="24">
        <v>200</v>
      </c>
    </row>
    <row r="21" spans="1:21" x14ac:dyDescent="0.45">
      <c r="A21" s="39">
        <f t="shared" si="1"/>
        <v>19</v>
      </c>
      <c r="B21" s="49" t="s">
        <v>180</v>
      </c>
      <c r="C21" s="36" t="s">
        <v>44</v>
      </c>
      <c r="D21" s="32">
        <v>88.507142857142853</v>
      </c>
      <c r="E21" s="32">
        <f t="shared" si="0"/>
        <v>81.2</v>
      </c>
      <c r="F21" s="23">
        <v>97.8</v>
      </c>
      <c r="G21" s="85">
        <v>88.3</v>
      </c>
      <c r="H21" s="85">
        <v>86.3</v>
      </c>
      <c r="I21" s="85">
        <v>92</v>
      </c>
      <c r="J21" s="85">
        <v>94.2</v>
      </c>
      <c r="K21" s="85">
        <v>85</v>
      </c>
      <c r="L21" s="85">
        <v>92.8</v>
      </c>
      <c r="M21" s="85">
        <v>200</v>
      </c>
      <c r="N21" s="85">
        <v>200</v>
      </c>
      <c r="O21" s="85">
        <v>87.9</v>
      </c>
      <c r="P21" s="85">
        <v>87.8</v>
      </c>
      <c r="Q21" s="85">
        <v>84.6</v>
      </c>
      <c r="R21" s="85">
        <v>89.3</v>
      </c>
      <c r="S21" s="85">
        <v>81.2</v>
      </c>
      <c r="T21" s="85">
        <v>88.3</v>
      </c>
      <c r="U21" s="24">
        <v>83.6</v>
      </c>
    </row>
    <row r="22" spans="1:21" x14ac:dyDescent="0.45">
      <c r="A22" s="39">
        <f t="shared" si="1"/>
        <v>20</v>
      </c>
      <c r="B22" s="49" t="s">
        <v>181</v>
      </c>
      <c r="C22" s="36" t="s">
        <v>27</v>
      </c>
      <c r="D22" s="32">
        <v>89.285714285714292</v>
      </c>
      <c r="E22" s="32">
        <f t="shared" si="0"/>
        <v>82.5</v>
      </c>
      <c r="F22" s="23">
        <v>98.6</v>
      </c>
      <c r="G22" s="85">
        <v>103.2</v>
      </c>
      <c r="H22" s="85">
        <v>91.8</v>
      </c>
      <c r="I22" s="85">
        <v>90.9</v>
      </c>
      <c r="J22" s="85">
        <v>90.7</v>
      </c>
      <c r="K22" s="85">
        <v>85.1</v>
      </c>
      <c r="L22" s="85">
        <v>86.1</v>
      </c>
      <c r="M22" s="85">
        <v>84.7</v>
      </c>
      <c r="N22" s="85">
        <v>90.8</v>
      </c>
      <c r="O22" s="85">
        <v>94.6</v>
      </c>
      <c r="P22" s="85">
        <v>90.4</v>
      </c>
      <c r="Q22" s="85">
        <v>82.5</v>
      </c>
      <c r="R22" s="85">
        <v>87.2</v>
      </c>
      <c r="S22" s="85">
        <v>91.4</v>
      </c>
      <c r="T22" s="85">
        <v>85.2</v>
      </c>
      <c r="U22" s="24">
        <v>167.9</v>
      </c>
    </row>
    <row r="23" spans="1:21" x14ac:dyDescent="0.45">
      <c r="A23" s="39">
        <f t="shared" si="1"/>
        <v>21</v>
      </c>
      <c r="B23" s="49" t="s">
        <v>182</v>
      </c>
      <c r="C23" s="36" t="s">
        <v>44</v>
      </c>
      <c r="D23" s="32">
        <v>107.45714285714287</v>
      </c>
      <c r="E23" s="32">
        <f t="shared" si="0"/>
        <v>84.3</v>
      </c>
      <c r="F23" s="81">
        <v>200</v>
      </c>
      <c r="G23" s="82">
        <v>200</v>
      </c>
      <c r="H23" s="82">
        <v>200</v>
      </c>
      <c r="I23" s="37">
        <v>200</v>
      </c>
      <c r="J23" s="37">
        <v>95.9</v>
      </c>
      <c r="K23" s="37">
        <v>85.8</v>
      </c>
      <c r="L23" s="38">
        <v>102.2</v>
      </c>
      <c r="M23" s="37">
        <v>97.9</v>
      </c>
      <c r="N23" s="37">
        <v>85.6</v>
      </c>
      <c r="O23" s="37">
        <v>89</v>
      </c>
      <c r="P23" s="37">
        <v>91.8</v>
      </c>
      <c r="Q23" s="37">
        <v>84.3</v>
      </c>
      <c r="R23" s="37">
        <v>86.9</v>
      </c>
      <c r="S23" s="38">
        <v>85.9</v>
      </c>
      <c r="T23" s="38">
        <v>111.2</v>
      </c>
      <c r="U23" s="36">
        <v>87.9</v>
      </c>
    </row>
    <row r="24" spans="1:21" ht="14.65" thickBot="1" x14ac:dyDescent="0.5">
      <c r="A24" s="10">
        <f t="shared" si="1"/>
        <v>22</v>
      </c>
      <c r="B24" s="51" t="s">
        <v>183</v>
      </c>
      <c r="C24" s="26" t="s">
        <v>27</v>
      </c>
      <c r="D24" s="42">
        <v>150.18571428571428</v>
      </c>
      <c r="E24" s="42">
        <f t="shared" si="0"/>
        <v>93.4</v>
      </c>
      <c r="F24" s="83">
        <v>200</v>
      </c>
      <c r="G24" s="40">
        <v>99.5</v>
      </c>
      <c r="H24" s="40">
        <v>101.8</v>
      </c>
      <c r="I24" s="84">
        <v>200</v>
      </c>
      <c r="J24" s="40">
        <v>111.3</v>
      </c>
      <c r="K24" s="40">
        <v>97.3</v>
      </c>
      <c r="L24" s="41">
        <v>93.4</v>
      </c>
      <c r="M24" s="84">
        <v>200</v>
      </c>
      <c r="N24" s="40">
        <v>200</v>
      </c>
      <c r="O24" s="40">
        <v>200</v>
      </c>
      <c r="P24" s="40">
        <v>200</v>
      </c>
      <c r="Q24" s="40">
        <v>200</v>
      </c>
      <c r="R24" s="40">
        <v>104.8</v>
      </c>
      <c r="S24" s="41">
        <v>200</v>
      </c>
      <c r="T24" s="41">
        <v>94.5</v>
      </c>
      <c r="U24" s="26">
        <v>200</v>
      </c>
    </row>
  </sheetData>
  <mergeCells count="1">
    <mergeCell ref="A1:U1"/>
  </mergeCells>
  <conditionalFormatting sqref="E3:E23">
    <cfRule type="top10" dxfId="24" priority="4" bottom="1" rank="1"/>
  </conditionalFormatting>
  <conditionalFormatting sqref="F3:U22">
    <cfRule type="cellIs" dxfId="23" priority="1" operator="equal">
      <formula>LARGE($F3:$Q3,2)</formula>
    </cfRule>
    <cfRule type="cellIs" dxfId="22" priority="2" operator="equal">
      <formula>LARGE($F3:$Q3,3)</formula>
    </cfRule>
    <cfRule type="cellIs" dxfId="21" priority="3" operator="equal">
      <formula>LARGE($F3:$Q3,1)</formula>
    </cfRule>
  </conditionalFormatting>
  <pageMargins left="0.7" right="0.7" top="0.75" bottom="0.75" header="0.3" footer="0.3"/>
  <pageSetup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AB0C-201D-44CC-BD62-A84B38F26D37}">
  <sheetPr>
    <pageSetUpPr fitToPage="1"/>
  </sheetPr>
  <dimension ref="A1:N22"/>
  <sheetViews>
    <sheetView topLeftCell="A2" zoomScale="160" zoomScaleNormal="160" workbookViewId="0">
      <selection activeCell="I11" sqref="I11"/>
    </sheetView>
  </sheetViews>
  <sheetFormatPr defaultRowHeight="14.25" x14ac:dyDescent="0.45"/>
  <cols>
    <col min="1" max="1" width="5" bestFit="1" customWidth="1"/>
    <col min="2" max="2" width="19.796875" bestFit="1" customWidth="1"/>
    <col min="3" max="3" width="8.1328125" bestFit="1" customWidth="1"/>
    <col min="4" max="4" width="8.46484375" bestFit="1" customWidth="1"/>
    <col min="5" max="5" width="8.46484375" customWidth="1"/>
    <col min="6" max="14" width="8.53125" bestFit="1" customWidth="1"/>
  </cols>
  <sheetData>
    <row r="1" spans="1:14" ht="23.65" thickBot="1" x14ac:dyDescent="0.5">
      <c r="A1" s="152" t="s">
        <v>258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</row>
    <row r="2" spans="1:14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29" t="s">
        <v>104</v>
      </c>
    </row>
    <row r="3" spans="1:14" x14ac:dyDescent="0.45">
      <c r="A3" s="31">
        <v>1</v>
      </c>
      <c r="B3" s="50" t="s">
        <v>12</v>
      </c>
      <c r="C3" s="19" t="s">
        <v>10</v>
      </c>
      <c r="D3" s="32">
        <v>69.80285714285715</v>
      </c>
      <c r="E3" s="32">
        <f>MIN(F3:N3)</f>
        <v>67.12</v>
      </c>
      <c r="F3" s="18">
        <v>74.97</v>
      </c>
      <c r="G3" s="33">
        <v>70.959999999999994</v>
      </c>
      <c r="H3" s="33">
        <v>77.33</v>
      </c>
      <c r="I3" s="33">
        <v>74.7</v>
      </c>
      <c r="J3" s="33">
        <v>69.87</v>
      </c>
      <c r="K3" s="33">
        <v>67.83</v>
      </c>
      <c r="L3" s="33">
        <v>67.12</v>
      </c>
      <c r="M3" s="33">
        <v>68.88</v>
      </c>
      <c r="N3" s="19">
        <v>69.260000000000005</v>
      </c>
    </row>
    <row r="4" spans="1:14" x14ac:dyDescent="0.45">
      <c r="A4" s="34">
        <v>2</v>
      </c>
      <c r="B4" s="49" t="s">
        <v>25</v>
      </c>
      <c r="C4" s="36" t="s">
        <v>10</v>
      </c>
      <c r="D4" s="32">
        <v>69.848571428571432</v>
      </c>
      <c r="E4" s="32">
        <f t="shared" ref="E4:E22" si="0">MIN(F4:N4)</f>
        <v>68.22</v>
      </c>
      <c r="F4" s="23">
        <v>81.2</v>
      </c>
      <c r="G4" s="85">
        <v>70.14</v>
      </c>
      <c r="H4" s="85">
        <v>70.08</v>
      </c>
      <c r="I4" s="85">
        <v>71.02</v>
      </c>
      <c r="J4" s="85">
        <v>70.959999999999994</v>
      </c>
      <c r="K4" s="85">
        <v>71.290000000000006</v>
      </c>
      <c r="L4" s="85">
        <v>68.22</v>
      </c>
      <c r="M4" s="85">
        <v>68.98</v>
      </c>
      <c r="N4" s="24">
        <v>69.540000000000006</v>
      </c>
    </row>
    <row r="5" spans="1:14" x14ac:dyDescent="0.45">
      <c r="A5" s="52">
        <f t="shared" ref="A5:A22" si="1">A4+1</f>
        <v>3</v>
      </c>
      <c r="B5" s="49" t="s">
        <v>28</v>
      </c>
      <c r="C5" s="36" t="s">
        <v>10</v>
      </c>
      <c r="D5" s="32">
        <v>70.971428571428575</v>
      </c>
      <c r="E5" s="32">
        <f t="shared" si="0"/>
        <v>68.94</v>
      </c>
      <c r="F5" s="23">
        <v>73.099999999999994</v>
      </c>
      <c r="G5" s="85">
        <v>72.39</v>
      </c>
      <c r="H5" s="85">
        <v>72.06</v>
      </c>
      <c r="I5" s="85">
        <v>69.05</v>
      </c>
      <c r="J5" s="85">
        <v>71.73</v>
      </c>
      <c r="K5" s="85">
        <v>87.12</v>
      </c>
      <c r="L5" s="85">
        <v>68.94</v>
      </c>
      <c r="M5" s="85">
        <v>69.53</v>
      </c>
      <c r="N5" s="24">
        <v>300</v>
      </c>
    </row>
    <row r="6" spans="1:14" x14ac:dyDescent="0.45">
      <c r="A6" s="9">
        <f t="shared" si="1"/>
        <v>4</v>
      </c>
      <c r="B6" s="49" t="s">
        <v>35</v>
      </c>
      <c r="C6" s="36" t="s">
        <v>23</v>
      </c>
      <c r="D6" s="32">
        <v>72.320000000000007</v>
      </c>
      <c r="E6" s="32">
        <f t="shared" si="0"/>
        <v>70.349999999999994</v>
      </c>
      <c r="F6" s="23">
        <v>73.760000000000005</v>
      </c>
      <c r="G6" s="85">
        <v>76.239999999999995</v>
      </c>
      <c r="H6" s="85">
        <v>70.349999999999994</v>
      </c>
      <c r="I6" s="85">
        <v>72.069999999999993</v>
      </c>
      <c r="J6" s="85">
        <v>74.040000000000006</v>
      </c>
      <c r="K6" s="85">
        <v>75.739999999999995</v>
      </c>
      <c r="L6" s="85">
        <v>72.67</v>
      </c>
      <c r="M6" s="85">
        <v>71.180000000000007</v>
      </c>
      <c r="N6" s="24">
        <v>72.17</v>
      </c>
    </row>
    <row r="7" spans="1:14" x14ac:dyDescent="0.45">
      <c r="A7" s="39">
        <f t="shared" si="1"/>
        <v>5</v>
      </c>
      <c r="B7" s="49" t="s">
        <v>167</v>
      </c>
      <c r="C7" s="36" t="s">
        <v>13</v>
      </c>
      <c r="D7" s="32">
        <v>72.894285714285715</v>
      </c>
      <c r="E7" s="32">
        <f t="shared" si="0"/>
        <v>70.739999999999995</v>
      </c>
      <c r="F7" s="23">
        <v>78.66</v>
      </c>
      <c r="G7" s="85">
        <v>80.83</v>
      </c>
      <c r="H7" s="85">
        <v>71.62</v>
      </c>
      <c r="I7" s="85">
        <v>70.739999999999995</v>
      </c>
      <c r="J7" s="85">
        <v>71.13</v>
      </c>
      <c r="K7" s="85">
        <v>72.61</v>
      </c>
      <c r="L7" s="85">
        <v>74.59</v>
      </c>
      <c r="M7" s="85">
        <v>83.86</v>
      </c>
      <c r="N7" s="24">
        <v>70.91</v>
      </c>
    </row>
    <row r="8" spans="1:14" x14ac:dyDescent="0.45">
      <c r="A8" s="39">
        <f t="shared" si="1"/>
        <v>6</v>
      </c>
      <c r="B8" s="49" t="s">
        <v>69</v>
      </c>
      <c r="C8" s="36" t="s">
        <v>13</v>
      </c>
      <c r="D8" s="32">
        <v>74.63</v>
      </c>
      <c r="E8" s="32">
        <f t="shared" si="0"/>
        <v>70.959999999999994</v>
      </c>
      <c r="F8" s="23">
        <v>75.31</v>
      </c>
      <c r="G8" s="85">
        <v>78.66</v>
      </c>
      <c r="H8" s="85">
        <v>80.849999999999994</v>
      </c>
      <c r="I8" s="85">
        <v>77.23</v>
      </c>
      <c r="J8" s="85">
        <v>74.040000000000006</v>
      </c>
      <c r="K8" s="85">
        <v>70.959999999999994</v>
      </c>
      <c r="L8" s="85">
        <v>72.83</v>
      </c>
      <c r="M8" s="85">
        <v>75.739999999999995</v>
      </c>
      <c r="N8" s="24">
        <v>76.3</v>
      </c>
    </row>
    <row r="9" spans="1:14" x14ac:dyDescent="0.45">
      <c r="A9" s="39">
        <f t="shared" si="1"/>
        <v>7</v>
      </c>
      <c r="B9" s="49" t="s">
        <v>169</v>
      </c>
      <c r="C9" s="36" t="s">
        <v>13</v>
      </c>
      <c r="D9" s="32">
        <v>77.27428571428571</v>
      </c>
      <c r="E9" s="32">
        <f t="shared" si="0"/>
        <v>74.319999999999993</v>
      </c>
      <c r="F9" s="23">
        <v>77.17</v>
      </c>
      <c r="G9" s="85">
        <v>86.12</v>
      </c>
      <c r="H9" s="85">
        <v>74.319999999999993</v>
      </c>
      <c r="I9" s="85">
        <v>81.25</v>
      </c>
      <c r="J9" s="85">
        <v>300</v>
      </c>
      <c r="K9" s="85">
        <v>77.33</v>
      </c>
      <c r="L9" s="85">
        <v>76.67</v>
      </c>
      <c r="M9" s="85">
        <v>78.27</v>
      </c>
      <c r="N9" s="24">
        <v>75.91</v>
      </c>
    </row>
    <row r="10" spans="1:14" x14ac:dyDescent="0.45">
      <c r="A10" s="39">
        <f t="shared" si="1"/>
        <v>8</v>
      </c>
      <c r="B10" s="49" t="s">
        <v>152</v>
      </c>
      <c r="C10" s="36" t="s">
        <v>23</v>
      </c>
      <c r="D10" s="32">
        <v>78.611428571428561</v>
      </c>
      <c r="E10" s="32">
        <f t="shared" si="0"/>
        <v>75.3</v>
      </c>
      <c r="F10" s="23">
        <v>75.3</v>
      </c>
      <c r="G10" s="85">
        <v>76.78</v>
      </c>
      <c r="H10" s="85">
        <v>77.28</v>
      </c>
      <c r="I10" s="85">
        <v>78.540000000000006</v>
      </c>
      <c r="J10" s="85">
        <v>84.46</v>
      </c>
      <c r="K10" s="85">
        <v>80.13</v>
      </c>
      <c r="L10" s="85">
        <v>81.73</v>
      </c>
      <c r="M10" s="85">
        <v>80.52</v>
      </c>
      <c r="N10" s="24">
        <v>300</v>
      </c>
    </row>
    <row r="11" spans="1:14" x14ac:dyDescent="0.45">
      <c r="A11" s="39">
        <f t="shared" si="1"/>
        <v>9</v>
      </c>
      <c r="B11" s="49" t="s">
        <v>185</v>
      </c>
      <c r="C11" s="36" t="s">
        <v>23</v>
      </c>
      <c r="D11" s="32">
        <v>78.658571428571435</v>
      </c>
      <c r="E11" s="32">
        <f t="shared" si="0"/>
        <v>70.739999999999995</v>
      </c>
      <c r="F11" s="23">
        <v>73.819999999999993</v>
      </c>
      <c r="G11" s="85">
        <v>79.31</v>
      </c>
      <c r="H11" s="85">
        <v>300</v>
      </c>
      <c r="I11" s="85">
        <v>81.44</v>
      </c>
      <c r="J11" s="85">
        <v>300</v>
      </c>
      <c r="K11" s="85">
        <v>70.739999999999995</v>
      </c>
      <c r="L11" s="85">
        <v>83.6</v>
      </c>
      <c r="M11" s="85">
        <v>76.180000000000007</v>
      </c>
      <c r="N11" s="24">
        <v>85.52</v>
      </c>
    </row>
    <row r="12" spans="1:14" x14ac:dyDescent="0.45">
      <c r="A12" s="39">
        <f t="shared" si="1"/>
        <v>10</v>
      </c>
      <c r="B12" s="49" t="s">
        <v>118</v>
      </c>
      <c r="C12" s="36" t="s">
        <v>81</v>
      </c>
      <c r="D12" s="32">
        <v>79.44714285714285</v>
      </c>
      <c r="E12" s="32">
        <f t="shared" si="0"/>
        <v>75.91</v>
      </c>
      <c r="F12" s="23">
        <v>91.34</v>
      </c>
      <c r="G12" s="85">
        <v>87.38</v>
      </c>
      <c r="H12" s="85">
        <v>78.33</v>
      </c>
      <c r="I12" s="85">
        <v>86.87</v>
      </c>
      <c r="J12" s="85">
        <v>77.39</v>
      </c>
      <c r="K12" s="85">
        <v>80.349999999999994</v>
      </c>
      <c r="L12" s="85">
        <v>76.510000000000005</v>
      </c>
      <c r="M12" s="85">
        <v>80.8</v>
      </c>
      <c r="N12" s="24">
        <v>75.91</v>
      </c>
    </row>
    <row r="13" spans="1:14" x14ac:dyDescent="0.45">
      <c r="A13" s="39">
        <f t="shared" si="1"/>
        <v>11</v>
      </c>
      <c r="B13" s="49" t="s">
        <v>80</v>
      </c>
      <c r="C13" s="36" t="s">
        <v>81</v>
      </c>
      <c r="D13" s="32">
        <v>80.34</v>
      </c>
      <c r="E13" s="32">
        <f t="shared" si="0"/>
        <v>75.8</v>
      </c>
      <c r="F13" s="23">
        <v>82.39</v>
      </c>
      <c r="G13" s="85">
        <v>81.73</v>
      </c>
      <c r="H13" s="85">
        <v>78</v>
      </c>
      <c r="I13" s="85">
        <v>85.18</v>
      </c>
      <c r="J13" s="85">
        <v>80.13</v>
      </c>
      <c r="K13" s="85">
        <v>79.36</v>
      </c>
      <c r="L13" s="85">
        <v>84.97</v>
      </c>
      <c r="M13" s="85">
        <v>75.8</v>
      </c>
      <c r="N13" s="24">
        <v>300</v>
      </c>
    </row>
    <row r="14" spans="1:14" x14ac:dyDescent="0.45">
      <c r="A14" s="39">
        <f t="shared" si="1"/>
        <v>12</v>
      </c>
      <c r="B14" s="49" t="s">
        <v>182</v>
      </c>
      <c r="C14" s="36" t="s">
        <v>44</v>
      </c>
      <c r="D14" s="32">
        <v>81.891428571428577</v>
      </c>
      <c r="E14" s="32">
        <f t="shared" si="0"/>
        <v>79.48</v>
      </c>
      <c r="F14" s="23">
        <v>94.91</v>
      </c>
      <c r="G14" s="85">
        <v>300</v>
      </c>
      <c r="H14" s="85">
        <v>81.73</v>
      </c>
      <c r="I14" s="85">
        <v>79.48</v>
      </c>
      <c r="J14" s="85">
        <v>88.75</v>
      </c>
      <c r="K14" s="85">
        <v>80.19</v>
      </c>
      <c r="L14" s="85">
        <v>83.37</v>
      </c>
      <c r="M14" s="85">
        <v>79.86</v>
      </c>
      <c r="N14" s="24">
        <v>79.86</v>
      </c>
    </row>
    <row r="15" spans="1:14" x14ac:dyDescent="0.45">
      <c r="A15" s="39">
        <f t="shared" si="1"/>
        <v>13</v>
      </c>
      <c r="B15" s="49" t="s">
        <v>189</v>
      </c>
      <c r="C15" s="36" t="s">
        <v>44</v>
      </c>
      <c r="D15" s="32">
        <v>83.977142857142866</v>
      </c>
      <c r="E15" s="32">
        <f t="shared" si="0"/>
        <v>74.81</v>
      </c>
      <c r="F15" s="23">
        <v>300</v>
      </c>
      <c r="G15" s="85">
        <v>102.33</v>
      </c>
      <c r="H15" s="85">
        <v>84.42</v>
      </c>
      <c r="I15" s="85">
        <v>74.81</v>
      </c>
      <c r="J15" s="85">
        <v>81.99</v>
      </c>
      <c r="K15" s="85">
        <v>300</v>
      </c>
      <c r="L15" s="85">
        <v>85.95</v>
      </c>
      <c r="M15" s="85">
        <v>81.89</v>
      </c>
      <c r="N15" s="24">
        <v>76.45</v>
      </c>
    </row>
    <row r="16" spans="1:14" x14ac:dyDescent="0.45">
      <c r="A16" s="39">
        <f t="shared" si="1"/>
        <v>14</v>
      </c>
      <c r="B16" s="49" t="s">
        <v>180</v>
      </c>
      <c r="C16" s="36" t="s">
        <v>44</v>
      </c>
      <c r="D16" s="32">
        <v>85.085714285714289</v>
      </c>
      <c r="E16" s="32">
        <f t="shared" si="0"/>
        <v>80.63</v>
      </c>
      <c r="F16" s="23">
        <v>92.77</v>
      </c>
      <c r="G16" s="85">
        <v>90.9</v>
      </c>
      <c r="H16" s="85">
        <v>83.43</v>
      </c>
      <c r="I16" s="85">
        <v>300</v>
      </c>
      <c r="J16" s="85">
        <v>81.62</v>
      </c>
      <c r="K16" s="85">
        <v>82.22</v>
      </c>
      <c r="L16" s="85">
        <v>300</v>
      </c>
      <c r="M16" s="85">
        <v>84.03</v>
      </c>
      <c r="N16" s="24">
        <v>80.63</v>
      </c>
    </row>
    <row r="17" spans="1:14" x14ac:dyDescent="0.45">
      <c r="A17" s="39">
        <f t="shared" si="1"/>
        <v>15</v>
      </c>
      <c r="B17" s="49" t="s">
        <v>172</v>
      </c>
      <c r="C17" s="36" t="s">
        <v>71</v>
      </c>
      <c r="D17" s="32">
        <v>86.138571428571439</v>
      </c>
      <c r="E17" s="32">
        <f t="shared" si="0"/>
        <v>81.73</v>
      </c>
      <c r="F17" s="23">
        <v>88.38</v>
      </c>
      <c r="G17" s="85">
        <v>97.15</v>
      </c>
      <c r="H17" s="85">
        <v>89.85</v>
      </c>
      <c r="I17" s="85">
        <v>86.51</v>
      </c>
      <c r="J17" s="85">
        <v>86.18</v>
      </c>
      <c r="K17" s="85">
        <v>86.73</v>
      </c>
      <c r="L17" s="85">
        <v>83.59</v>
      </c>
      <c r="M17" s="85">
        <v>90.08</v>
      </c>
      <c r="N17" s="24">
        <v>81.73</v>
      </c>
    </row>
    <row r="18" spans="1:14" x14ac:dyDescent="0.45">
      <c r="A18" s="39">
        <f t="shared" si="1"/>
        <v>16</v>
      </c>
      <c r="B18" s="49" t="s">
        <v>186</v>
      </c>
      <c r="C18" s="36" t="s">
        <v>81</v>
      </c>
      <c r="D18" s="32">
        <v>93.342857142857142</v>
      </c>
      <c r="E18" s="32">
        <f t="shared" si="0"/>
        <v>87</v>
      </c>
      <c r="F18" s="23">
        <v>104.85</v>
      </c>
      <c r="G18" s="85">
        <v>97.32</v>
      </c>
      <c r="H18" s="85">
        <v>94.25</v>
      </c>
      <c r="I18" s="85">
        <v>99.36</v>
      </c>
      <c r="J18" s="85">
        <v>95.51</v>
      </c>
      <c r="K18" s="85">
        <v>87</v>
      </c>
      <c r="L18" s="85">
        <v>92.77</v>
      </c>
      <c r="M18" s="85">
        <v>95.04</v>
      </c>
      <c r="N18" s="24">
        <v>91.51</v>
      </c>
    </row>
    <row r="19" spans="1:14" x14ac:dyDescent="0.45">
      <c r="A19" s="39">
        <f t="shared" si="1"/>
        <v>17</v>
      </c>
      <c r="B19" s="49" t="s">
        <v>187</v>
      </c>
      <c r="C19" s="36" t="s">
        <v>184</v>
      </c>
      <c r="D19" s="32">
        <v>110.19714285714285</v>
      </c>
      <c r="E19" s="32">
        <f t="shared" si="0"/>
        <v>102</v>
      </c>
      <c r="F19" s="23">
        <v>117.87</v>
      </c>
      <c r="G19" s="85">
        <v>112.27</v>
      </c>
      <c r="H19" s="85">
        <v>110.4</v>
      </c>
      <c r="I19" s="85">
        <v>106.61</v>
      </c>
      <c r="J19" s="85">
        <v>110.95</v>
      </c>
      <c r="K19" s="85">
        <v>102</v>
      </c>
      <c r="L19" s="85">
        <v>113.75</v>
      </c>
      <c r="M19" s="85">
        <v>130.02000000000001</v>
      </c>
      <c r="N19" s="24">
        <v>115.4</v>
      </c>
    </row>
    <row r="20" spans="1:14" x14ac:dyDescent="0.45">
      <c r="A20" s="39">
        <f t="shared" si="1"/>
        <v>18</v>
      </c>
      <c r="B20" s="49" t="s">
        <v>179</v>
      </c>
      <c r="C20" s="36" t="s">
        <v>39</v>
      </c>
      <c r="D20" s="32">
        <v>124.25714285714285</v>
      </c>
      <c r="E20" s="32">
        <f t="shared" si="0"/>
        <v>87</v>
      </c>
      <c r="F20" s="35">
        <v>91.18</v>
      </c>
      <c r="G20" s="82">
        <v>300</v>
      </c>
      <c r="H20" s="82">
        <v>300</v>
      </c>
      <c r="I20" s="37">
        <v>87</v>
      </c>
      <c r="J20" s="37">
        <v>116.72</v>
      </c>
      <c r="K20" s="37">
        <v>89.03</v>
      </c>
      <c r="L20" s="38">
        <v>95.08</v>
      </c>
      <c r="M20" s="37">
        <v>90.79</v>
      </c>
      <c r="N20" s="36">
        <v>300</v>
      </c>
    </row>
    <row r="21" spans="1:14" x14ac:dyDescent="0.45">
      <c r="A21" s="39">
        <f t="shared" si="1"/>
        <v>19</v>
      </c>
      <c r="B21" s="49" t="s">
        <v>188</v>
      </c>
      <c r="C21" s="36" t="s">
        <v>39</v>
      </c>
      <c r="D21" s="32">
        <v>160.92000000000002</v>
      </c>
      <c r="E21" s="32">
        <f t="shared" si="0"/>
        <v>87.66</v>
      </c>
      <c r="F21" s="35">
        <v>109.03</v>
      </c>
      <c r="G21" s="37">
        <v>103.64</v>
      </c>
      <c r="H21" s="37">
        <v>126.2</v>
      </c>
      <c r="I21" s="82">
        <v>300</v>
      </c>
      <c r="J21" s="37">
        <v>99.91</v>
      </c>
      <c r="K21" s="82">
        <v>300</v>
      </c>
      <c r="L21" s="38">
        <v>300</v>
      </c>
      <c r="M21" s="37">
        <v>300</v>
      </c>
      <c r="N21" s="36">
        <v>87.66</v>
      </c>
    </row>
    <row r="22" spans="1:14" ht="14.65" thickBot="1" x14ac:dyDescent="0.5">
      <c r="A22" s="10">
        <f t="shared" si="1"/>
        <v>20</v>
      </c>
      <c r="B22" s="51" t="s">
        <v>77</v>
      </c>
      <c r="C22" s="26" t="s">
        <v>39</v>
      </c>
      <c r="D22" s="42">
        <v>211.22714285714284</v>
      </c>
      <c r="E22" s="42">
        <f t="shared" si="0"/>
        <v>81.510000000000005</v>
      </c>
      <c r="F22" s="25">
        <v>97.51</v>
      </c>
      <c r="G22" s="84">
        <v>300</v>
      </c>
      <c r="H22" s="84">
        <v>300</v>
      </c>
      <c r="I22" s="40">
        <v>300</v>
      </c>
      <c r="J22" s="40">
        <v>300</v>
      </c>
      <c r="K22" s="40">
        <v>81.510000000000005</v>
      </c>
      <c r="L22" s="41">
        <v>300</v>
      </c>
      <c r="M22" s="40">
        <v>99.57</v>
      </c>
      <c r="N22" s="26">
        <v>300</v>
      </c>
    </row>
  </sheetData>
  <mergeCells count="1">
    <mergeCell ref="A1:N1"/>
  </mergeCells>
  <conditionalFormatting sqref="E3:E21">
    <cfRule type="top10" dxfId="20" priority="6" bottom="1" rank="1"/>
  </conditionalFormatting>
  <conditionalFormatting sqref="F3:N19">
    <cfRule type="cellIs" dxfId="19" priority="1" operator="equal">
      <formula>LARGE($F3:$Q3,2)</formula>
    </cfRule>
    <cfRule type="cellIs" dxfId="18" priority="2" operator="equal">
      <formula>LARGE($F3:$Q3,1)</formula>
    </cfRule>
  </conditionalFormatting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13F7-8902-4CB1-9E75-59A076A070EF}">
  <sheetPr>
    <pageSetUpPr fitToPage="1"/>
  </sheetPr>
  <dimension ref="A1:U19"/>
  <sheetViews>
    <sheetView zoomScale="130" zoomScaleNormal="130" workbookViewId="0">
      <selection activeCell="J15" sqref="J15"/>
    </sheetView>
  </sheetViews>
  <sheetFormatPr defaultRowHeight="14.25" x14ac:dyDescent="0.45"/>
  <cols>
    <col min="1" max="1" width="4.86328125" bestFit="1" customWidth="1"/>
    <col min="2" max="2" width="20.796875" bestFit="1" customWidth="1"/>
    <col min="3" max="3" width="8" bestFit="1" customWidth="1"/>
    <col min="4" max="4" width="8.33203125" bestFit="1" customWidth="1"/>
    <col min="5" max="5" width="8.33203125" customWidth="1"/>
    <col min="6" max="14" width="8.19921875" bestFit="1" customWidth="1"/>
    <col min="15" max="21" width="9.19921875" bestFit="1" customWidth="1"/>
  </cols>
  <sheetData>
    <row r="1" spans="1:21" ht="23.65" thickBot="1" x14ac:dyDescent="0.5">
      <c r="A1" s="152" t="s">
        <v>268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4.65" thickBot="1" x14ac:dyDescent="0.5">
      <c r="A2" s="28" t="s">
        <v>134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50" t="s">
        <v>19</v>
      </c>
      <c r="C3" s="19" t="s">
        <v>10</v>
      </c>
      <c r="D3" s="32">
        <v>71.714285714285708</v>
      </c>
      <c r="E3" s="32">
        <f>MIN(F3:U3)</f>
        <v>66.3</v>
      </c>
      <c r="F3" s="18">
        <v>68.5</v>
      </c>
      <c r="G3" s="33">
        <v>66.3</v>
      </c>
      <c r="H3" s="33">
        <v>69.400000000000006</v>
      </c>
      <c r="I3" s="33">
        <v>67.900000000000006</v>
      </c>
      <c r="J3" s="33">
        <v>70.5</v>
      </c>
      <c r="K3" s="33">
        <v>75.099999999999994</v>
      </c>
      <c r="L3" s="33">
        <v>70.7</v>
      </c>
      <c r="M3" s="33">
        <v>68.3</v>
      </c>
      <c r="N3" s="33">
        <v>300</v>
      </c>
      <c r="O3" s="33">
        <v>77.3</v>
      </c>
      <c r="P3" s="33">
        <v>73.599999999999994</v>
      </c>
      <c r="Q3" s="33">
        <v>73</v>
      </c>
      <c r="R3" s="33">
        <v>79.099999999999994</v>
      </c>
      <c r="S3" s="33">
        <v>73.5</v>
      </c>
      <c r="T3" s="33">
        <v>70.8</v>
      </c>
      <c r="U3" s="19">
        <v>85.8</v>
      </c>
    </row>
    <row r="4" spans="1:21" x14ac:dyDescent="0.45">
      <c r="A4" s="34">
        <v>2</v>
      </c>
      <c r="B4" s="49" t="s">
        <v>12</v>
      </c>
      <c r="C4" s="36" t="s">
        <v>10</v>
      </c>
      <c r="D4" s="32">
        <v>73.757142857142853</v>
      </c>
      <c r="E4" s="32">
        <f t="shared" ref="E4:E19" si="0">MIN(F4:U4)</f>
        <v>69.099999999999994</v>
      </c>
      <c r="F4" s="23">
        <v>75.599999999999994</v>
      </c>
      <c r="G4" s="85">
        <v>71.8</v>
      </c>
      <c r="H4" s="85">
        <v>71.599999999999994</v>
      </c>
      <c r="I4" s="85">
        <v>71.099999999999994</v>
      </c>
      <c r="J4" s="85">
        <v>73.900000000000006</v>
      </c>
      <c r="K4" s="85">
        <v>75.8</v>
      </c>
      <c r="L4" s="85">
        <v>76.7</v>
      </c>
      <c r="M4" s="85">
        <v>81.400000000000006</v>
      </c>
      <c r="N4" s="85">
        <v>74.099999999999994</v>
      </c>
      <c r="O4" s="85">
        <v>76.599999999999994</v>
      </c>
      <c r="P4" s="85">
        <v>73.8</v>
      </c>
      <c r="Q4" s="85">
        <v>74.3</v>
      </c>
      <c r="R4" s="85">
        <v>75.099999999999994</v>
      </c>
      <c r="S4" s="85">
        <v>73.099999999999994</v>
      </c>
      <c r="T4" s="85">
        <v>69.099999999999994</v>
      </c>
      <c r="U4" s="24">
        <v>79</v>
      </c>
    </row>
    <row r="5" spans="1:21" x14ac:dyDescent="0.45">
      <c r="A5" s="52">
        <f t="shared" ref="A5:A19" si="1">A4+1</f>
        <v>3</v>
      </c>
      <c r="B5" s="49" t="s">
        <v>25</v>
      </c>
      <c r="C5" s="36" t="s">
        <v>10</v>
      </c>
      <c r="D5" s="32">
        <v>74.242857142857147</v>
      </c>
      <c r="E5" s="32">
        <f t="shared" si="0"/>
        <v>71.400000000000006</v>
      </c>
      <c r="F5" s="23">
        <v>75.7</v>
      </c>
      <c r="G5" s="85">
        <v>73.2</v>
      </c>
      <c r="H5" s="85">
        <v>73.7</v>
      </c>
      <c r="I5" s="85">
        <v>80.8</v>
      </c>
      <c r="J5" s="85">
        <v>71.900000000000006</v>
      </c>
      <c r="K5" s="85">
        <v>73</v>
      </c>
      <c r="L5" s="85">
        <v>300</v>
      </c>
      <c r="M5" s="85">
        <v>74.099999999999994</v>
      </c>
      <c r="N5" s="85">
        <v>72.599999999999994</v>
      </c>
      <c r="O5" s="85">
        <v>77.599999999999994</v>
      </c>
      <c r="P5" s="85">
        <v>72.400000000000006</v>
      </c>
      <c r="Q5" s="85">
        <v>76.7</v>
      </c>
      <c r="R5" s="85">
        <v>77.900000000000006</v>
      </c>
      <c r="S5" s="85">
        <v>77</v>
      </c>
      <c r="T5" s="85">
        <v>71.400000000000006</v>
      </c>
      <c r="U5" s="24">
        <v>72.2</v>
      </c>
    </row>
    <row r="6" spans="1:21" x14ac:dyDescent="0.45">
      <c r="A6" s="9">
        <f t="shared" si="1"/>
        <v>4</v>
      </c>
      <c r="B6" s="49" t="s">
        <v>190</v>
      </c>
      <c r="C6" s="36" t="s">
        <v>10</v>
      </c>
      <c r="D6" s="32">
        <v>74.321428571428569</v>
      </c>
      <c r="E6" s="32">
        <f t="shared" si="0"/>
        <v>69.2</v>
      </c>
      <c r="F6" s="23">
        <v>75.3</v>
      </c>
      <c r="G6" s="85">
        <v>77.099999999999994</v>
      </c>
      <c r="H6" s="85">
        <v>76.3</v>
      </c>
      <c r="I6" s="85">
        <v>73.099999999999994</v>
      </c>
      <c r="J6" s="85">
        <v>76.900000000000006</v>
      </c>
      <c r="K6" s="85">
        <v>300</v>
      </c>
      <c r="L6" s="85">
        <v>73.900000000000006</v>
      </c>
      <c r="M6" s="85">
        <v>75.900000000000006</v>
      </c>
      <c r="N6" s="85">
        <v>74.099999999999994</v>
      </c>
      <c r="O6" s="85">
        <v>73</v>
      </c>
      <c r="P6" s="85">
        <v>76.5</v>
      </c>
      <c r="Q6" s="85">
        <v>75.2</v>
      </c>
      <c r="R6" s="85">
        <v>77.8</v>
      </c>
      <c r="S6" s="85">
        <v>73.7</v>
      </c>
      <c r="T6" s="85">
        <v>70.3</v>
      </c>
      <c r="U6" s="24">
        <v>69.2</v>
      </c>
    </row>
    <row r="7" spans="1:21" x14ac:dyDescent="0.45">
      <c r="A7" s="39">
        <f t="shared" si="1"/>
        <v>5</v>
      </c>
      <c r="B7" s="49" t="s">
        <v>152</v>
      </c>
      <c r="C7" s="36" t="s">
        <v>23</v>
      </c>
      <c r="D7" s="32">
        <v>75.992857142857147</v>
      </c>
      <c r="E7" s="32">
        <f t="shared" si="0"/>
        <v>72.599999999999994</v>
      </c>
      <c r="F7" s="23">
        <v>79.3</v>
      </c>
      <c r="G7" s="85">
        <v>77.900000000000006</v>
      </c>
      <c r="H7" s="85">
        <v>300</v>
      </c>
      <c r="I7" s="85">
        <v>79.3</v>
      </c>
      <c r="J7" s="85">
        <v>75.2</v>
      </c>
      <c r="K7" s="85">
        <v>77.7</v>
      </c>
      <c r="L7" s="85">
        <v>77.3</v>
      </c>
      <c r="M7" s="85">
        <v>73.3</v>
      </c>
      <c r="N7" s="85">
        <v>72.7</v>
      </c>
      <c r="O7" s="85">
        <v>73.7</v>
      </c>
      <c r="P7" s="85">
        <v>72.599999999999994</v>
      </c>
      <c r="Q7" s="85">
        <v>79.7</v>
      </c>
      <c r="R7" s="85">
        <v>75.2</v>
      </c>
      <c r="S7" s="85">
        <v>73.5</v>
      </c>
      <c r="T7" s="85">
        <v>83.6</v>
      </c>
      <c r="U7" s="24">
        <v>76.5</v>
      </c>
    </row>
    <row r="8" spans="1:21" x14ac:dyDescent="0.45">
      <c r="A8" s="39">
        <f t="shared" si="1"/>
        <v>6</v>
      </c>
      <c r="B8" s="49" t="s">
        <v>167</v>
      </c>
      <c r="C8" s="36" t="s">
        <v>13</v>
      </c>
      <c r="D8" s="32">
        <v>77.05714285714285</v>
      </c>
      <c r="E8" s="32">
        <f t="shared" si="0"/>
        <v>72.8</v>
      </c>
      <c r="F8" s="23">
        <v>79.8</v>
      </c>
      <c r="G8" s="85">
        <v>75.599999999999994</v>
      </c>
      <c r="H8" s="85">
        <v>78.7</v>
      </c>
      <c r="I8" s="85">
        <v>78</v>
      </c>
      <c r="J8" s="85">
        <v>77.900000000000006</v>
      </c>
      <c r="K8" s="85">
        <v>86.2</v>
      </c>
      <c r="L8" s="85">
        <v>77.400000000000006</v>
      </c>
      <c r="M8" s="85">
        <v>76.3</v>
      </c>
      <c r="N8" s="85">
        <v>73.7</v>
      </c>
      <c r="O8" s="85">
        <v>77.599999999999994</v>
      </c>
      <c r="P8" s="85">
        <v>74.400000000000006</v>
      </c>
      <c r="Q8" s="85">
        <v>72.8</v>
      </c>
      <c r="R8" s="85">
        <v>78.2</v>
      </c>
      <c r="S8" s="85">
        <v>300</v>
      </c>
      <c r="T8" s="85">
        <v>73.5</v>
      </c>
      <c r="U8" s="24">
        <v>84.9</v>
      </c>
    </row>
    <row r="9" spans="1:21" x14ac:dyDescent="0.45">
      <c r="A9" s="39">
        <f t="shared" si="1"/>
        <v>7</v>
      </c>
      <c r="B9" s="49" t="s">
        <v>35</v>
      </c>
      <c r="C9" s="36" t="s">
        <v>23</v>
      </c>
      <c r="D9" s="32">
        <v>77.94285714285715</v>
      </c>
      <c r="E9" s="32">
        <f t="shared" si="0"/>
        <v>73.900000000000006</v>
      </c>
      <c r="F9" s="23">
        <v>76.599999999999994</v>
      </c>
      <c r="G9" s="85">
        <v>79.7</v>
      </c>
      <c r="H9" s="85">
        <v>77.8</v>
      </c>
      <c r="I9" s="85">
        <v>87.7</v>
      </c>
      <c r="J9" s="85">
        <v>75.400000000000006</v>
      </c>
      <c r="K9" s="85">
        <v>80.400000000000006</v>
      </c>
      <c r="L9" s="85">
        <v>75.599999999999994</v>
      </c>
      <c r="M9" s="85">
        <v>78.8</v>
      </c>
      <c r="N9" s="85">
        <v>73.900000000000006</v>
      </c>
      <c r="O9" s="85">
        <v>300</v>
      </c>
      <c r="P9" s="85">
        <v>77.5</v>
      </c>
      <c r="Q9" s="85">
        <v>75.099999999999994</v>
      </c>
      <c r="R9" s="85">
        <v>74.400000000000006</v>
      </c>
      <c r="S9" s="85">
        <v>75.900000000000006</v>
      </c>
      <c r="T9" s="85">
        <v>300</v>
      </c>
      <c r="U9" s="24">
        <v>82.4</v>
      </c>
    </row>
    <row r="10" spans="1:21" x14ac:dyDescent="0.45">
      <c r="A10" s="39">
        <f t="shared" si="1"/>
        <v>8</v>
      </c>
      <c r="B10" s="49" t="s">
        <v>182</v>
      </c>
      <c r="C10" s="36" t="s">
        <v>44</v>
      </c>
      <c r="D10" s="32">
        <v>79.064285714285717</v>
      </c>
      <c r="E10" s="32">
        <f t="shared" si="0"/>
        <v>75.3</v>
      </c>
      <c r="F10" s="23">
        <v>78.7</v>
      </c>
      <c r="G10" s="85">
        <v>79</v>
      </c>
      <c r="H10" s="85">
        <v>77.8</v>
      </c>
      <c r="I10" s="85">
        <v>79.400000000000006</v>
      </c>
      <c r="J10" s="85">
        <v>75.900000000000006</v>
      </c>
      <c r="K10" s="85">
        <v>300</v>
      </c>
      <c r="L10" s="85">
        <v>76.599999999999994</v>
      </c>
      <c r="M10" s="85">
        <v>75.3</v>
      </c>
      <c r="N10" s="85">
        <v>87</v>
      </c>
      <c r="O10" s="85">
        <v>77.900000000000006</v>
      </c>
      <c r="P10" s="85">
        <v>78.7</v>
      </c>
      <c r="Q10" s="85">
        <v>80.400000000000006</v>
      </c>
      <c r="R10" s="85">
        <v>79.5</v>
      </c>
      <c r="S10" s="85">
        <v>76</v>
      </c>
      <c r="T10" s="85">
        <v>91.7</v>
      </c>
      <c r="U10" s="24">
        <v>84.7</v>
      </c>
    </row>
    <row r="11" spans="1:21" x14ac:dyDescent="0.45">
      <c r="A11" s="39">
        <f t="shared" si="1"/>
        <v>9</v>
      </c>
      <c r="B11" s="49" t="s">
        <v>185</v>
      </c>
      <c r="C11" s="36" t="s">
        <v>23</v>
      </c>
      <c r="D11" s="32">
        <v>81</v>
      </c>
      <c r="E11" s="32">
        <f t="shared" si="0"/>
        <v>76.3</v>
      </c>
      <c r="F11" s="23">
        <v>82.2</v>
      </c>
      <c r="G11" s="85">
        <v>84.7</v>
      </c>
      <c r="H11" s="85">
        <v>83.3</v>
      </c>
      <c r="I11" s="85">
        <v>85.2</v>
      </c>
      <c r="J11" s="85">
        <v>86.8</v>
      </c>
      <c r="K11" s="85">
        <v>84.1</v>
      </c>
      <c r="L11" s="85">
        <v>79.7</v>
      </c>
      <c r="M11" s="85">
        <v>87.1</v>
      </c>
      <c r="N11" s="85">
        <v>300</v>
      </c>
      <c r="O11" s="85">
        <v>79.2</v>
      </c>
      <c r="P11" s="85">
        <v>77.2</v>
      </c>
      <c r="Q11" s="85">
        <v>78.7</v>
      </c>
      <c r="R11" s="85">
        <v>76.3</v>
      </c>
      <c r="S11" s="85">
        <v>78.099999999999994</v>
      </c>
      <c r="T11" s="85">
        <v>79.3</v>
      </c>
      <c r="U11" s="24">
        <v>79.2</v>
      </c>
    </row>
    <row r="12" spans="1:21" x14ac:dyDescent="0.45">
      <c r="A12" s="39">
        <f t="shared" si="1"/>
        <v>10</v>
      </c>
      <c r="B12" s="49" t="s">
        <v>161</v>
      </c>
      <c r="C12" s="36" t="s">
        <v>267</v>
      </c>
      <c r="D12" s="32">
        <v>81.05</v>
      </c>
      <c r="E12" s="32">
        <f t="shared" si="0"/>
        <v>77.099999999999994</v>
      </c>
      <c r="F12" s="23">
        <v>89.5</v>
      </c>
      <c r="G12" s="85">
        <v>77.599999999999994</v>
      </c>
      <c r="H12" s="85">
        <v>80.3</v>
      </c>
      <c r="I12" s="85">
        <v>79.8</v>
      </c>
      <c r="J12" s="85">
        <v>89.1</v>
      </c>
      <c r="K12" s="85">
        <v>82.8</v>
      </c>
      <c r="L12" s="85">
        <v>77.400000000000006</v>
      </c>
      <c r="M12" s="85">
        <v>80.599999999999994</v>
      </c>
      <c r="N12" s="85">
        <v>77.400000000000006</v>
      </c>
      <c r="O12" s="85">
        <v>84.1</v>
      </c>
      <c r="P12" s="85">
        <v>78.7</v>
      </c>
      <c r="Q12" s="85">
        <v>80.599999999999994</v>
      </c>
      <c r="R12" s="85">
        <v>77.099999999999994</v>
      </c>
      <c r="S12" s="85">
        <v>86.4</v>
      </c>
      <c r="T12" s="85">
        <v>91.4</v>
      </c>
      <c r="U12" s="24">
        <v>82.8</v>
      </c>
    </row>
    <row r="13" spans="1:21" x14ac:dyDescent="0.45">
      <c r="A13" s="39">
        <f t="shared" si="1"/>
        <v>11</v>
      </c>
      <c r="B13" s="49" t="s">
        <v>191</v>
      </c>
      <c r="C13" s="36" t="s">
        <v>13</v>
      </c>
      <c r="D13" s="32">
        <v>81.05</v>
      </c>
      <c r="E13" s="32">
        <f t="shared" si="0"/>
        <v>74.5</v>
      </c>
      <c r="F13" s="23">
        <v>92.6</v>
      </c>
      <c r="G13" s="85">
        <v>300</v>
      </c>
      <c r="H13" s="85">
        <v>77</v>
      </c>
      <c r="I13" s="85">
        <v>78.2</v>
      </c>
      <c r="J13" s="85">
        <v>102.5</v>
      </c>
      <c r="K13" s="85">
        <v>88.5</v>
      </c>
      <c r="L13" s="85">
        <v>85.1</v>
      </c>
      <c r="M13" s="85">
        <v>80</v>
      </c>
      <c r="N13" s="85">
        <v>78.900000000000006</v>
      </c>
      <c r="O13" s="85">
        <v>76.599999999999994</v>
      </c>
      <c r="P13" s="85">
        <v>79</v>
      </c>
      <c r="Q13" s="85">
        <v>84.8</v>
      </c>
      <c r="R13" s="85">
        <v>80.599999999999994</v>
      </c>
      <c r="S13" s="85">
        <v>78</v>
      </c>
      <c r="T13" s="85">
        <v>74.5</v>
      </c>
      <c r="U13" s="24">
        <v>80.900000000000006</v>
      </c>
    </row>
    <row r="14" spans="1:21" x14ac:dyDescent="0.45">
      <c r="A14" s="39">
        <f t="shared" si="1"/>
        <v>12</v>
      </c>
      <c r="B14" s="49" t="s">
        <v>192</v>
      </c>
      <c r="C14" s="36" t="s">
        <v>267</v>
      </c>
      <c r="D14" s="32">
        <v>85.05714285714285</v>
      </c>
      <c r="E14" s="32">
        <f t="shared" si="0"/>
        <v>79.099999999999994</v>
      </c>
      <c r="F14" s="23">
        <v>81</v>
      </c>
      <c r="G14" s="85">
        <v>300</v>
      </c>
      <c r="H14" s="85">
        <v>88.5</v>
      </c>
      <c r="I14" s="85">
        <v>86</v>
      </c>
      <c r="J14" s="85">
        <v>83.8</v>
      </c>
      <c r="K14" s="85">
        <v>84</v>
      </c>
      <c r="L14" s="85">
        <v>300</v>
      </c>
      <c r="M14" s="85">
        <v>83.6</v>
      </c>
      <c r="N14" s="85">
        <v>85.3</v>
      </c>
      <c r="O14" s="85">
        <v>92.7</v>
      </c>
      <c r="P14" s="85">
        <v>79.099999999999994</v>
      </c>
      <c r="Q14" s="85">
        <v>85.7</v>
      </c>
      <c r="R14" s="85">
        <v>85.2</v>
      </c>
      <c r="S14" s="85">
        <v>85.8</v>
      </c>
      <c r="T14" s="85">
        <v>84.8</v>
      </c>
      <c r="U14" s="24">
        <v>85.3</v>
      </c>
    </row>
    <row r="15" spans="1:21" x14ac:dyDescent="0.45">
      <c r="A15" s="39">
        <f t="shared" si="1"/>
        <v>13</v>
      </c>
      <c r="B15" s="49" t="s">
        <v>169</v>
      </c>
      <c r="C15" s="36" t="s">
        <v>13</v>
      </c>
      <c r="D15" s="32">
        <v>96.478571428571428</v>
      </c>
      <c r="E15" s="32">
        <f t="shared" si="0"/>
        <v>73.599999999999994</v>
      </c>
      <c r="F15" s="23">
        <v>300</v>
      </c>
      <c r="G15" s="85">
        <v>85.2</v>
      </c>
      <c r="H15" s="85">
        <v>75.099999999999994</v>
      </c>
      <c r="I15" s="85">
        <v>300</v>
      </c>
      <c r="J15" s="85">
        <v>82.1</v>
      </c>
      <c r="K15" s="85">
        <v>85</v>
      </c>
      <c r="L15" s="85">
        <v>75.5</v>
      </c>
      <c r="M15" s="85">
        <v>80.400000000000006</v>
      </c>
      <c r="N15" s="85">
        <v>91.6</v>
      </c>
      <c r="O15" s="85">
        <v>76.7</v>
      </c>
      <c r="P15" s="85">
        <v>300</v>
      </c>
      <c r="Q15" s="85">
        <v>81.8</v>
      </c>
      <c r="R15" s="85">
        <v>79</v>
      </c>
      <c r="S15" s="85">
        <v>73.599999999999994</v>
      </c>
      <c r="T15" s="85">
        <v>78.8</v>
      </c>
      <c r="U15" s="24">
        <v>85.9</v>
      </c>
    </row>
    <row r="16" spans="1:21" x14ac:dyDescent="0.45">
      <c r="A16" s="39">
        <f t="shared" si="1"/>
        <v>14</v>
      </c>
      <c r="B16" s="49" t="s">
        <v>180</v>
      </c>
      <c r="C16" s="36" t="s">
        <v>44</v>
      </c>
      <c r="D16" s="32">
        <v>98.95714285714287</v>
      </c>
      <c r="E16" s="32">
        <f t="shared" si="0"/>
        <v>75.599999999999994</v>
      </c>
      <c r="F16" s="23">
        <v>82</v>
      </c>
      <c r="G16" s="85">
        <v>98.5</v>
      </c>
      <c r="H16" s="85">
        <v>90.2</v>
      </c>
      <c r="I16" s="85">
        <v>300</v>
      </c>
      <c r="J16" s="85">
        <v>79.599999999999994</v>
      </c>
      <c r="K16" s="85">
        <v>86.1</v>
      </c>
      <c r="L16" s="85">
        <v>75.599999999999994</v>
      </c>
      <c r="M16" s="85">
        <v>76.5</v>
      </c>
      <c r="N16" s="85">
        <v>76.7</v>
      </c>
      <c r="O16" s="85">
        <v>80</v>
      </c>
      <c r="P16" s="85">
        <v>300</v>
      </c>
      <c r="Q16" s="85">
        <v>82.3</v>
      </c>
      <c r="R16" s="85">
        <v>300</v>
      </c>
      <c r="S16" s="85">
        <v>82.5</v>
      </c>
      <c r="T16" s="85">
        <v>87.4</v>
      </c>
      <c r="U16" s="24">
        <v>88</v>
      </c>
    </row>
    <row r="17" spans="1:21" x14ac:dyDescent="0.45">
      <c r="A17" s="39">
        <f t="shared" si="1"/>
        <v>15</v>
      </c>
      <c r="B17" s="49" t="s">
        <v>234</v>
      </c>
      <c r="C17" s="36" t="s">
        <v>44</v>
      </c>
      <c r="D17" s="32">
        <v>114.64999999999999</v>
      </c>
      <c r="E17" s="32">
        <f t="shared" si="0"/>
        <v>75.2</v>
      </c>
      <c r="F17" s="81">
        <v>300</v>
      </c>
      <c r="G17" s="37">
        <v>86.4</v>
      </c>
      <c r="H17" s="37">
        <v>80.599999999999994</v>
      </c>
      <c r="I17" s="37">
        <v>79.8</v>
      </c>
      <c r="J17" s="37">
        <v>82.3</v>
      </c>
      <c r="K17" s="37">
        <v>84.2</v>
      </c>
      <c r="L17" s="38">
        <v>82.4</v>
      </c>
      <c r="M17" s="37">
        <v>81.400000000000006</v>
      </c>
      <c r="N17" s="37">
        <v>75.2</v>
      </c>
      <c r="O17" s="82">
        <v>300</v>
      </c>
      <c r="P17" s="37">
        <v>82.5</v>
      </c>
      <c r="Q17" s="82">
        <v>300</v>
      </c>
      <c r="R17" s="37">
        <v>300</v>
      </c>
      <c r="S17" s="38">
        <v>89.1</v>
      </c>
      <c r="T17" s="38">
        <v>91.4</v>
      </c>
      <c r="U17" s="36">
        <v>89.8</v>
      </c>
    </row>
    <row r="18" spans="1:21" x14ac:dyDescent="0.45">
      <c r="A18" s="39">
        <f t="shared" si="1"/>
        <v>16</v>
      </c>
      <c r="B18" s="49" t="s">
        <v>118</v>
      </c>
      <c r="C18" s="36" t="s">
        <v>81</v>
      </c>
      <c r="D18" s="32">
        <v>119.07142857142857</v>
      </c>
      <c r="E18" s="32">
        <f t="shared" si="0"/>
        <v>82.4</v>
      </c>
      <c r="F18" s="81">
        <v>300</v>
      </c>
      <c r="G18" s="37">
        <v>90</v>
      </c>
      <c r="H18" s="37">
        <v>91.1</v>
      </c>
      <c r="I18" s="37">
        <v>91.5</v>
      </c>
      <c r="J18" s="37">
        <v>91.8</v>
      </c>
      <c r="K18" s="37">
        <v>87.7</v>
      </c>
      <c r="L18" s="87">
        <v>300</v>
      </c>
      <c r="M18" s="37">
        <v>84.6</v>
      </c>
      <c r="N18" s="37">
        <v>88</v>
      </c>
      <c r="O18" s="37">
        <v>95.3</v>
      </c>
      <c r="P18" s="37">
        <v>94.2</v>
      </c>
      <c r="Q18" s="37">
        <v>84.7</v>
      </c>
      <c r="R18" s="37">
        <v>82.4</v>
      </c>
      <c r="S18" s="38">
        <v>85.7</v>
      </c>
      <c r="T18" s="87">
        <v>300</v>
      </c>
      <c r="U18" s="36">
        <v>300</v>
      </c>
    </row>
    <row r="19" spans="1:21" ht="14.65" thickBot="1" x14ac:dyDescent="0.5">
      <c r="A19" s="10">
        <f t="shared" si="1"/>
        <v>17</v>
      </c>
      <c r="B19" s="51" t="s">
        <v>193</v>
      </c>
      <c r="C19" s="26" t="s">
        <v>267</v>
      </c>
      <c r="D19" s="42">
        <v>184.70714285714286</v>
      </c>
      <c r="E19" s="42">
        <f t="shared" si="0"/>
        <v>90.5</v>
      </c>
      <c r="F19" s="25">
        <v>118</v>
      </c>
      <c r="G19" s="84">
        <v>300</v>
      </c>
      <c r="H19" s="40">
        <v>95.3</v>
      </c>
      <c r="I19" s="40">
        <v>99</v>
      </c>
      <c r="J19" s="40">
        <v>93.7</v>
      </c>
      <c r="K19" s="84">
        <v>300</v>
      </c>
      <c r="L19" s="41">
        <v>92.1</v>
      </c>
      <c r="M19" s="84">
        <v>300</v>
      </c>
      <c r="N19" s="40">
        <v>100.5</v>
      </c>
      <c r="O19" s="40">
        <v>96.8</v>
      </c>
      <c r="P19" s="40">
        <v>90.5</v>
      </c>
      <c r="Q19" s="40">
        <v>300</v>
      </c>
      <c r="R19" s="40">
        <v>300</v>
      </c>
      <c r="S19" s="41">
        <v>300</v>
      </c>
      <c r="T19" s="41">
        <v>300</v>
      </c>
      <c r="U19" s="26">
        <v>300</v>
      </c>
    </row>
  </sheetData>
  <mergeCells count="1">
    <mergeCell ref="A1:U1"/>
  </mergeCells>
  <conditionalFormatting sqref="E3:E18">
    <cfRule type="top10" dxfId="17" priority="4" bottom="1" rank="1"/>
  </conditionalFormatting>
  <conditionalFormatting sqref="F3:U16">
    <cfRule type="cellIs" dxfId="16" priority="1" operator="equal">
      <formula>LARGE($F3:$Q3,2)</formula>
    </cfRule>
    <cfRule type="cellIs" dxfId="15" priority="2" operator="equal">
      <formula>LARGE($F3:$Q3,3)</formula>
    </cfRule>
    <cfRule type="cellIs" dxfId="14" priority="3" operator="equal">
      <formula>LARGE($F3:$Q3,1)</formula>
    </cfRule>
  </conditionalFormatting>
  <pageMargins left="0.7" right="0.7" top="0.75" bottom="0.75" header="0.3" footer="0.3"/>
  <pageSetup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C5FD-3442-46A9-856B-14205B4C7347}">
  <sheetPr>
    <pageSetUpPr fitToPage="1"/>
  </sheetPr>
  <dimension ref="A1:U15"/>
  <sheetViews>
    <sheetView zoomScale="175" zoomScaleNormal="175" workbookViewId="0">
      <selection activeCell="H8" sqref="H8"/>
    </sheetView>
  </sheetViews>
  <sheetFormatPr defaultRowHeight="14.25" x14ac:dyDescent="0.45"/>
  <cols>
    <col min="1" max="1" width="5" bestFit="1" customWidth="1"/>
    <col min="2" max="2" width="17.796875" bestFit="1" customWidth="1"/>
    <col min="3" max="3" width="8.1328125" bestFit="1" customWidth="1"/>
    <col min="4" max="4" width="8.46484375" bestFit="1" customWidth="1"/>
    <col min="5" max="5" width="8.46484375" customWidth="1"/>
    <col min="6" max="14" width="8.53125" bestFit="1" customWidth="1"/>
    <col min="15" max="21" width="9.53125" bestFit="1" customWidth="1"/>
    <col min="23" max="23" width="17.796875" bestFit="1" customWidth="1"/>
  </cols>
  <sheetData>
    <row r="1" spans="1:21" ht="23.65" thickBot="1" x14ac:dyDescent="0.5">
      <c r="A1" s="152" t="s">
        <v>259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50" t="s">
        <v>19</v>
      </c>
      <c r="C3" s="19" t="s">
        <v>10</v>
      </c>
      <c r="D3" s="32">
        <v>78.007142857142853</v>
      </c>
      <c r="E3" s="32">
        <f>MIN(F3:U3)</f>
        <v>74.3</v>
      </c>
      <c r="F3" s="18">
        <v>82.9</v>
      </c>
      <c r="G3" s="33">
        <v>78.099999999999994</v>
      </c>
      <c r="H3" s="33">
        <v>79.8</v>
      </c>
      <c r="I3" s="33">
        <v>76.599999999999994</v>
      </c>
      <c r="J3" s="33">
        <v>80</v>
      </c>
      <c r="K3" s="33">
        <v>80.3</v>
      </c>
      <c r="L3" s="33">
        <v>79</v>
      </c>
      <c r="M3" s="33">
        <v>79.5</v>
      </c>
      <c r="N3" s="33">
        <v>79.7</v>
      </c>
      <c r="O3" s="33">
        <v>79.2</v>
      </c>
      <c r="P3" s="33">
        <v>75.7</v>
      </c>
      <c r="Q3" s="33">
        <v>74.3</v>
      </c>
      <c r="R3" s="33">
        <v>78.3</v>
      </c>
      <c r="S3" s="33">
        <v>77.099999999999994</v>
      </c>
      <c r="T3" s="33">
        <v>74.5</v>
      </c>
      <c r="U3" s="19">
        <v>82.5</v>
      </c>
    </row>
    <row r="4" spans="1:21" x14ac:dyDescent="0.45">
      <c r="A4" s="34">
        <v>2</v>
      </c>
      <c r="B4" s="49" t="s">
        <v>12</v>
      </c>
      <c r="C4" s="36" t="s">
        <v>10</v>
      </c>
      <c r="D4" s="32">
        <v>79.44285714285715</v>
      </c>
      <c r="E4" s="32">
        <f t="shared" ref="E4:E15" si="0">MIN(F4:U4)</f>
        <v>75.2</v>
      </c>
      <c r="F4" s="23">
        <v>86.5</v>
      </c>
      <c r="G4" s="85">
        <v>80.7</v>
      </c>
      <c r="H4" s="85">
        <v>78.5</v>
      </c>
      <c r="I4" s="85">
        <v>79.8</v>
      </c>
      <c r="J4" s="85">
        <v>85</v>
      </c>
      <c r="K4" s="85">
        <v>82.8</v>
      </c>
      <c r="L4" s="85">
        <v>83.5</v>
      </c>
      <c r="M4" s="85">
        <v>300</v>
      </c>
      <c r="N4" s="85">
        <v>77.099999999999994</v>
      </c>
      <c r="O4" s="85">
        <v>81.900000000000006</v>
      </c>
      <c r="P4" s="85">
        <v>77.900000000000006</v>
      </c>
      <c r="Q4" s="85">
        <v>76.8</v>
      </c>
      <c r="R4" s="85">
        <v>78.099999999999994</v>
      </c>
      <c r="S4" s="85">
        <v>79.599999999999994</v>
      </c>
      <c r="T4" s="85">
        <v>75.2</v>
      </c>
      <c r="U4" s="24">
        <v>75.3</v>
      </c>
    </row>
    <row r="5" spans="1:21" x14ac:dyDescent="0.45">
      <c r="A5" s="52">
        <f t="shared" ref="A5:A15" si="1">A4+1</f>
        <v>3</v>
      </c>
      <c r="B5" s="49" t="s">
        <v>22</v>
      </c>
      <c r="C5" s="36" t="s">
        <v>10</v>
      </c>
      <c r="D5" s="32">
        <v>79.684999999999988</v>
      </c>
      <c r="E5" s="32">
        <f t="shared" si="0"/>
        <v>71.5</v>
      </c>
      <c r="F5" s="23">
        <v>79</v>
      </c>
      <c r="G5" s="85">
        <v>75.2</v>
      </c>
      <c r="H5" s="85">
        <v>71.5</v>
      </c>
      <c r="I5" s="85">
        <v>81.8</v>
      </c>
      <c r="J5" s="85">
        <v>300</v>
      </c>
      <c r="K5" s="85">
        <v>89.1</v>
      </c>
      <c r="L5" s="85">
        <v>78.7</v>
      </c>
      <c r="M5" s="85">
        <v>300</v>
      </c>
      <c r="N5" s="85">
        <v>80.099999999999994</v>
      </c>
      <c r="O5" s="85">
        <v>79.099999999999994</v>
      </c>
      <c r="P5" s="85">
        <v>75.8</v>
      </c>
      <c r="Q5" s="85">
        <v>81.069999999999993</v>
      </c>
      <c r="R5" s="85">
        <v>84.92</v>
      </c>
      <c r="S5" s="85">
        <v>85.3</v>
      </c>
      <c r="T5" s="85">
        <v>75.7</v>
      </c>
      <c r="U5" s="24">
        <v>78.3</v>
      </c>
    </row>
    <row r="6" spans="1:21" x14ac:dyDescent="0.45">
      <c r="A6" s="9">
        <f t="shared" si="1"/>
        <v>4</v>
      </c>
      <c r="B6" s="49" t="s">
        <v>194</v>
      </c>
      <c r="C6" s="36" t="s">
        <v>10</v>
      </c>
      <c r="D6" s="32">
        <v>81.252857142857138</v>
      </c>
      <c r="E6" s="32">
        <f t="shared" si="0"/>
        <v>74.900000000000006</v>
      </c>
      <c r="F6" s="23">
        <v>87.12</v>
      </c>
      <c r="G6" s="85">
        <v>90.2</v>
      </c>
      <c r="H6" s="85">
        <v>84.15</v>
      </c>
      <c r="I6" s="85">
        <v>85.9</v>
      </c>
      <c r="J6" s="85">
        <v>79.5</v>
      </c>
      <c r="K6" s="85">
        <v>300</v>
      </c>
      <c r="L6" s="85">
        <v>78.8</v>
      </c>
      <c r="M6" s="85">
        <v>81.8</v>
      </c>
      <c r="N6" s="85">
        <v>81.7</v>
      </c>
      <c r="O6" s="85">
        <v>78.7</v>
      </c>
      <c r="P6" s="85">
        <v>82.72</v>
      </c>
      <c r="Q6" s="85">
        <v>87.45</v>
      </c>
      <c r="R6" s="85">
        <v>80.3</v>
      </c>
      <c r="S6" s="85">
        <v>79.2</v>
      </c>
      <c r="T6" s="85">
        <v>75.3</v>
      </c>
      <c r="U6" s="24">
        <v>74.900000000000006</v>
      </c>
    </row>
    <row r="7" spans="1:21" x14ac:dyDescent="0.45">
      <c r="A7" s="39">
        <f t="shared" si="1"/>
        <v>5</v>
      </c>
      <c r="B7" s="49" t="s">
        <v>169</v>
      </c>
      <c r="C7" s="36" t="s">
        <v>13</v>
      </c>
      <c r="D7" s="32">
        <v>83.649999999999991</v>
      </c>
      <c r="E7" s="32">
        <f t="shared" si="0"/>
        <v>79.5</v>
      </c>
      <c r="F7" s="23">
        <v>300</v>
      </c>
      <c r="G7" s="85">
        <v>89.8</v>
      </c>
      <c r="H7" s="85">
        <v>87.6</v>
      </c>
      <c r="I7" s="85">
        <v>83.6</v>
      </c>
      <c r="J7" s="85">
        <v>87</v>
      </c>
      <c r="K7" s="85">
        <v>84.9</v>
      </c>
      <c r="L7" s="85">
        <v>84.2</v>
      </c>
      <c r="M7" s="85">
        <v>82.6</v>
      </c>
      <c r="N7" s="85">
        <v>85.1</v>
      </c>
      <c r="O7" s="85">
        <v>80</v>
      </c>
      <c r="P7" s="85">
        <v>85.3</v>
      </c>
      <c r="Q7" s="85">
        <v>80.8</v>
      </c>
      <c r="R7" s="85">
        <v>80.2</v>
      </c>
      <c r="S7" s="85">
        <v>95.7</v>
      </c>
      <c r="T7" s="85">
        <v>79.5</v>
      </c>
      <c r="U7" s="24">
        <v>80.5</v>
      </c>
    </row>
    <row r="8" spans="1:21" x14ac:dyDescent="0.45">
      <c r="A8" s="39">
        <f t="shared" si="1"/>
        <v>6</v>
      </c>
      <c r="B8" s="49" t="s">
        <v>185</v>
      </c>
      <c r="C8" s="36" t="s">
        <v>23</v>
      </c>
      <c r="D8" s="32">
        <v>83.992857142857147</v>
      </c>
      <c r="E8" s="32">
        <f t="shared" si="0"/>
        <v>81.3</v>
      </c>
      <c r="F8" s="23">
        <v>84.7</v>
      </c>
      <c r="G8" s="85">
        <v>86.5</v>
      </c>
      <c r="H8" s="85">
        <v>87.5</v>
      </c>
      <c r="I8" s="85">
        <v>83.6</v>
      </c>
      <c r="J8" s="85">
        <v>86.3</v>
      </c>
      <c r="K8" s="85">
        <v>82.3</v>
      </c>
      <c r="L8" s="85">
        <v>81.900000000000006</v>
      </c>
      <c r="M8" s="85">
        <v>81.7</v>
      </c>
      <c r="N8" s="85">
        <v>85.6</v>
      </c>
      <c r="O8" s="85">
        <v>82.3</v>
      </c>
      <c r="P8" s="85">
        <v>81.3</v>
      </c>
      <c r="Q8" s="85">
        <v>90.42</v>
      </c>
      <c r="R8" s="85">
        <v>86.5</v>
      </c>
      <c r="S8" s="85">
        <v>83</v>
      </c>
      <c r="T8" s="85">
        <v>82.7</v>
      </c>
      <c r="U8" s="24">
        <v>89.87</v>
      </c>
    </row>
    <row r="9" spans="1:21" x14ac:dyDescent="0.45">
      <c r="A9" s="39">
        <f t="shared" si="1"/>
        <v>7</v>
      </c>
      <c r="B9" s="49" t="s">
        <v>152</v>
      </c>
      <c r="C9" s="36" t="s">
        <v>23</v>
      </c>
      <c r="D9" s="32">
        <v>85.558571428571426</v>
      </c>
      <c r="E9" s="32">
        <f t="shared" si="0"/>
        <v>82.1</v>
      </c>
      <c r="F9" s="23">
        <v>87.12</v>
      </c>
      <c r="G9" s="85">
        <v>87.2</v>
      </c>
      <c r="H9" s="85">
        <v>94.27</v>
      </c>
      <c r="I9" s="85">
        <v>88</v>
      </c>
      <c r="J9" s="85">
        <v>87.2</v>
      </c>
      <c r="K9" s="85">
        <v>82.6</v>
      </c>
      <c r="L9" s="85">
        <v>82.1</v>
      </c>
      <c r="M9" s="85">
        <v>83.8</v>
      </c>
      <c r="N9" s="85">
        <v>83.2</v>
      </c>
      <c r="O9" s="85">
        <v>88</v>
      </c>
      <c r="P9" s="85">
        <v>84.9</v>
      </c>
      <c r="Q9" s="85">
        <v>83.8</v>
      </c>
      <c r="R9" s="85">
        <v>85.9</v>
      </c>
      <c r="S9" s="85">
        <v>300</v>
      </c>
      <c r="T9" s="85">
        <v>86.2</v>
      </c>
      <c r="U9" s="24">
        <v>87.8</v>
      </c>
    </row>
    <row r="10" spans="1:21" x14ac:dyDescent="0.45">
      <c r="A10" s="39">
        <f t="shared" si="1"/>
        <v>8</v>
      </c>
      <c r="B10" s="49" t="s">
        <v>191</v>
      </c>
      <c r="C10" s="36" t="s">
        <v>13</v>
      </c>
      <c r="D10" s="32">
        <v>88.354285714285723</v>
      </c>
      <c r="E10" s="32">
        <f t="shared" si="0"/>
        <v>85.1</v>
      </c>
      <c r="F10" s="23">
        <v>87.2</v>
      </c>
      <c r="G10" s="85">
        <v>86.4</v>
      </c>
      <c r="H10" s="85">
        <v>93.06</v>
      </c>
      <c r="I10" s="85">
        <v>85.1</v>
      </c>
      <c r="J10" s="85">
        <v>87.9</v>
      </c>
      <c r="K10" s="85">
        <v>88.3</v>
      </c>
      <c r="L10" s="85">
        <v>85.1</v>
      </c>
      <c r="M10" s="85">
        <v>98.34</v>
      </c>
      <c r="N10" s="85">
        <v>89.5</v>
      </c>
      <c r="O10" s="85">
        <v>87.5</v>
      </c>
      <c r="P10" s="85">
        <v>85.8</v>
      </c>
      <c r="Q10" s="85">
        <v>87.8</v>
      </c>
      <c r="R10" s="85">
        <v>300</v>
      </c>
      <c r="S10" s="85">
        <v>88.3</v>
      </c>
      <c r="T10" s="85">
        <v>95.8</v>
      </c>
      <c r="U10" s="24">
        <v>89.2</v>
      </c>
    </row>
    <row r="11" spans="1:21" x14ac:dyDescent="0.45">
      <c r="A11" s="39">
        <f t="shared" si="1"/>
        <v>9</v>
      </c>
      <c r="B11" s="49" t="s">
        <v>195</v>
      </c>
      <c r="C11" s="36" t="s">
        <v>13</v>
      </c>
      <c r="D11" s="32">
        <v>89.827857142857141</v>
      </c>
      <c r="E11" s="32">
        <f t="shared" si="0"/>
        <v>81.3</v>
      </c>
      <c r="F11" s="23">
        <v>91.41</v>
      </c>
      <c r="G11" s="85">
        <v>89.1</v>
      </c>
      <c r="H11" s="85">
        <v>300</v>
      </c>
      <c r="I11" s="85">
        <v>95.81</v>
      </c>
      <c r="J11" s="85">
        <v>94.3</v>
      </c>
      <c r="K11" s="85">
        <v>300</v>
      </c>
      <c r="L11" s="85">
        <v>86.7</v>
      </c>
      <c r="M11" s="85">
        <v>89.2</v>
      </c>
      <c r="N11" s="85">
        <v>86.8</v>
      </c>
      <c r="O11" s="85">
        <v>86.5</v>
      </c>
      <c r="P11" s="85">
        <v>81.3</v>
      </c>
      <c r="Q11" s="85">
        <v>103.07</v>
      </c>
      <c r="R11" s="85">
        <v>88.9</v>
      </c>
      <c r="S11" s="85">
        <v>82.2</v>
      </c>
      <c r="T11" s="85">
        <v>84.5</v>
      </c>
      <c r="U11" s="24">
        <v>97.8</v>
      </c>
    </row>
    <row r="12" spans="1:21" x14ac:dyDescent="0.45">
      <c r="A12" s="39">
        <f t="shared" si="1"/>
        <v>10</v>
      </c>
      <c r="B12" s="49" t="s">
        <v>196</v>
      </c>
      <c r="C12" s="36" t="s">
        <v>23</v>
      </c>
      <c r="D12" s="32">
        <v>90.892857142857139</v>
      </c>
      <c r="E12" s="32">
        <f t="shared" si="0"/>
        <v>81</v>
      </c>
      <c r="F12" s="23">
        <v>90.8</v>
      </c>
      <c r="G12" s="85">
        <v>81</v>
      </c>
      <c r="H12" s="85">
        <v>300</v>
      </c>
      <c r="I12" s="85">
        <v>99.55</v>
      </c>
      <c r="J12" s="85">
        <v>95.1</v>
      </c>
      <c r="K12" s="85">
        <v>86.9</v>
      </c>
      <c r="L12" s="85">
        <v>85.9</v>
      </c>
      <c r="M12" s="85">
        <v>83.7</v>
      </c>
      <c r="N12" s="85">
        <v>102.85</v>
      </c>
      <c r="O12" s="85">
        <v>90.3</v>
      </c>
      <c r="P12" s="85">
        <v>89.7</v>
      </c>
      <c r="Q12" s="85">
        <v>84.9</v>
      </c>
      <c r="R12" s="85">
        <v>93</v>
      </c>
      <c r="S12" s="85">
        <v>97.4</v>
      </c>
      <c r="T12" s="85">
        <v>300</v>
      </c>
      <c r="U12" s="24">
        <v>91.4</v>
      </c>
    </row>
    <row r="13" spans="1:21" x14ac:dyDescent="0.45">
      <c r="A13" s="39">
        <f t="shared" si="1"/>
        <v>11</v>
      </c>
      <c r="B13" s="49" t="s">
        <v>180</v>
      </c>
      <c r="C13" s="36" t="s">
        <v>44</v>
      </c>
      <c r="D13" s="32">
        <v>95.992857142857147</v>
      </c>
      <c r="E13" s="32">
        <f t="shared" si="0"/>
        <v>87.6</v>
      </c>
      <c r="F13" s="23">
        <v>300</v>
      </c>
      <c r="G13" s="85">
        <v>94</v>
      </c>
      <c r="H13" s="85">
        <v>87.6</v>
      </c>
      <c r="I13" s="85">
        <v>103.4</v>
      </c>
      <c r="J13" s="85">
        <v>300</v>
      </c>
      <c r="K13" s="85">
        <v>98.1</v>
      </c>
      <c r="L13" s="85">
        <v>97.1</v>
      </c>
      <c r="M13" s="85">
        <v>98.8</v>
      </c>
      <c r="N13" s="85">
        <v>97.8</v>
      </c>
      <c r="O13" s="85">
        <v>90.5</v>
      </c>
      <c r="P13" s="85">
        <v>92.9</v>
      </c>
      <c r="Q13" s="85">
        <v>105.6</v>
      </c>
      <c r="R13" s="85">
        <v>96</v>
      </c>
      <c r="S13" s="85">
        <v>97.8</v>
      </c>
      <c r="T13" s="85">
        <v>95.1</v>
      </c>
      <c r="U13" s="24">
        <v>89.2</v>
      </c>
    </row>
    <row r="14" spans="1:21" x14ac:dyDescent="0.45">
      <c r="A14" s="39">
        <f t="shared" si="1"/>
        <v>12</v>
      </c>
      <c r="B14" s="49" t="s">
        <v>182</v>
      </c>
      <c r="C14" s="36" t="s">
        <v>44</v>
      </c>
      <c r="D14" s="32">
        <v>124.72928571428572</v>
      </c>
      <c r="E14" s="32">
        <f t="shared" si="0"/>
        <v>91.6</v>
      </c>
      <c r="F14" s="35">
        <v>93</v>
      </c>
      <c r="G14" s="37">
        <v>91.6</v>
      </c>
      <c r="H14" s="82">
        <v>300</v>
      </c>
      <c r="I14" s="37">
        <v>97.4</v>
      </c>
      <c r="J14" s="37">
        <v>101.4</v>
      </c>
      <c r="K14" s="82">
        <v>300</v>
      </c>
      <c r="L14" s="87">
        <v>300</v>
      </c>
      <c r="M14" s="37">
        <v>93.9</v>
      </c>
      <c r="N14" s="37">
        <v>300</v>
      </c>
      <c r="O14" s="37">
        <v>97</v>
      </c>
      <c r="P14" s="37">
        <v>102.41</v>
      </c>
      <c r="Q14" s="37">
        <v>93.7</v>
      </c>
      <c r="R14" s="37">
        <v>92.8</v>
      </c>
      <c r="S14" s="38">
        <v>94.7</v>
      </c>
      <c r="T14" s="38">
        <v>95.9</v>
      </c>
      <c r="U14" s="36">
        <v>92.4</v>
      </c>
    </row>
    <row r="15" spans="1:21" ht="14.65" thickBot="1" x14ac:dyDescent="0.5">
      <c r="A15" s="10">
        <f t="shared" si="1"/>
        <v>13</v>
      </c>
      <c r="B15" s="51" t="s">
        <v>197</v>
      </c>
      <c r="C15" s="26" t="s">
        <v>8</v>
      </c>
      <c r="D15" s="42">
        <v>300</v>
      </c>
      <c r="E15" s="42">
        <f t="shared" si="0"/>
        <v>300</v>
      </c>
      <c r="F15" s="83">
        <v>300</v>
      </c>
      <c r="G15" s="84">
        <v>300</v>
      </c>
      <c r="H15" s="84">
        <v>300</v>
      </c>
      <c r="I15" s="40">
        <v>300</v>
      </c>
      <c r="J15" s="40">
        <v>300</v>
      </c>
      <c r="K15" s="40">
        <v>300</v>
      </c>
      <c r="L15" s="41">
        <v>300</v>
      </c>
      <c r="M15" s="40">
        <v>300</v>
      </c>
      <c r="N15" s="40">
        <v>300</v>
      </c>
      <c r="O15" s="40">
        <v>300</v>
      </c>
      <c r="P15" s="40">
        <v>300</v>
      </c>
      <c r="Q15" s="40">
        <v>300</v>
      </c>
      <c r="R15" s="40">
        <v>300</v>
      </c>
      <c r="S15" s="41">
        <v>300</v>
      </c>
      <c r="T15" s="41">
        <v>300</v>
      </c>
      <c r="U15" s="26">
        <v>300</v>
      </c>
    </row>
  </sheetData>
  <mergeCells count="1">
    <mergeCell ref="A1:U1"/>
  </mergeCells>
  <conditionalFormatting sqref="E3:E14">
    <cfRule type="top10" dxfId="13" priority="4" bottom="1" rank="1"/>
  </conditionalFormatting>
  <conditionalFormatting sqref="F3:U13">
    <cfRule type="cellIs" dxfId="12" priority="1" operator="equal">
      <formula>LARGE($F3:$Q3,2)</formula>
    </cfRule>
    <cfRule type="cellIs" dxfId="11" priority="2" operator="equal">
      <formula>LARGE($F3:$Q3,3)</formula>
    </cfRule>
    <cfRule type="cellIs" dxfId="10" priority="3" operator="equal">
      <formula>LARGE($F3:$Q3,1)</formula>
    </cfRule>
  </conditionalFormatting>
  <pageMargins left="0.7" right="0.7" top="0.75" bottom="0.75" header="0.3" footer="0.3"/>
  <pageSetup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F560-00B8-47C2-A548-3F03B6D3F862}">
  <sheetPr>
    <pageSetUpPr fitToPage="1"/>
  </sheetPr>
  <dimension ref="A1:U28"/>
  <sheetViews>
    <sheetView zoomScale="115" zoomScaleNormal="115" workbookViewId="0">
      <selection activeCell="M14" sqref="M14"/>
    </sheetView>
  </sheetViews>
  <sheetFormatPr defaultRowHeight="14.25" x14ac:dyDescent="0.45"/>
  <cols>
    <col min="1" max="1" width="5" bestFit="1" customWidth="1"/>
    <col min="2" max="2" width="16.53125" bestFit="1" customWidth="1"/>
    <col min="3" max="3" width="8.1328125" bestFit="1" customWidth="1"/>
    <col min="4" max="4" width="8.46484375" bestFit="1" customWidth="1"/>
    <col min="5" max="5" width="8.46484375" customWidth="1"/>
    <col min="6" max="14" width="8.53125" bestFit="1" customWidth="1"/>
    <col min="15" max="21" width="9.53125" bestFit="1" customWidth="1"/>
  </cols>
  <sheetData>
    <row r="1" spans="1:21" ht="23.65" thickBot="1" x14ac:dyDescent="0.5">
      <c r="A1" s="152" t="s">
        <v>260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50" t="s">
        <v>19</v>
      </c>
      <c r="C3" s="19" t="s">
        <v>10</v>
      </c>
      <c r="D3" s="32">
        <v>83.738571428571419</v>
      </c>
      <c r="E3" s="32">
        <f>MIN(F3:U3)</f>
        <v>80.41</v>
      </c>
      <c r="F3" s="18">
        <v>86.67</v>
      </c>
      <c r="G3" s="33">
        <v>86.78</v>
      </c>
      <c r="H3" s="33">
        <v>83.65</v>
      </c>
      <c r="I3" s="33">
        <v>83.71</v>
      </c>
      <c r="J3" s="33">
        <v>85.4</v>
      </c>
      <c r="K3" s="33">
        <v>88.43</v>
      </c>
      <c r="L3" s="33">
        <v>85.41</v>
      </c>
      <c r="M3" s="33">
        <v>86.13</v>
      </c>
      <c r="N3" s="33">
        <v>84.31</v>
      </c>
      <c r="O3" s="33">
        <v>83.21</v>
      </c>
      <c r="P3" s="33">
        <v>80.63</v>
      </c>
      <c r="Q3" s="33">
        <v>80.69</v>
      </c>
      <c r="R3" s="33">
        <v>86.51</v>
      </c>
      <c r="S3" s="33">
        <v>84.48</v>
      </c>
      <c r="T3" s="33">
        <v>80.41</v>
      </c>
      <c r="U3" s="19">
        <v>81.13</v>
      </c>
    </row>
    <row r="4" spans="1:21" x14ac:dyDescent="0.45">
      <c r="A4" s="34">
        <v>2</v>
      </c>
      <c r="B4" s="49" t="s">
        <v>9</v>
      </c>
      <c r="C4" s="36" t="s">
        <v>10</v>
      </c>
      <c r="D4" s="32">
        <v>83.839285714285708</v>
      </c>
      <c r="E4" s="32">
        <f t="shared" ref="E4:E28" si="0">MIN(F4:U4)</f>
        <v>80.03</v>
      </c>
      <c r="F4" s="23">
        <v>86.67</v>
      </c>
      <c r="G4" s="85">
        <v>85.52</v>
      </c>
      <c r="H4" s="85">
        <v>87.94</v>
      </c>
      <c r="I4" s="85">
        <v>83.49</v>
      </c>
      <c r="J4" s="85">
        <v>85.57</v>
      </c>
      <c r="K4" s="85">
        <v>86.73</v>
      </c>
      <c r="L4" s="85">
        <v>85.52</v>
      </c>
      <c r="M4" s="85">
        <v>83.26</v>
      </c>
      <c r="N4" s="85">
        <v>87.56</v>
      </c>
      <c r="O4" s="85">
        <v>83.27</v>
      </c>
      <c r="P4" s="85">
        <v>85.02</v>
      </c>
      <c r="Q4" s="85">
        <v>81.95</v>
      </c>
      <c r="R4" s="85">
        <v>83.27</v>
      </c>
      <c r="S4" s="85">
        <v>80.03</v>
      </c>
      <c r="T4" s="85">
        <v>83.04</v>
      </c>
      <c r="U4" s="24">
        <v>80.41</v>
      </c>
    </row>
    <row r="5" spans="1:21" x14ac:dyDescent="0.45">
      <c r="A5" s="52">
        <f t="shared" ref="A5:A28" si="1">A4+1</f>
        <v>3</v>
      </c>
      <c r="B5" s="49" t="s">
        <v>12</v>
      </c>
      <c r="C5" s="36" t="s">
        <v>10</v>
      </c>
      <c r="D5" s="32">
        <v>84.624285714285719</v>
      </c>
      <c r="E5" s="32">
        <f t="shared" si="0"/>
        <v>79.59</v>
      </c>
      <c r="F5" s="23">
        <v>90.3</v>
      </c>
      <c r="G5" s="85">
        <v>89.53</v>
      </c>
      <c r="H5" s="85">
        <v>83.65</v>
      </c>
      <c r="I5" s="85">
        <v>85.96</v>
      </c>
      <c r="J5" s="85">
        <v>83.93</v>
      </c>
      <c r="K5" s="85">
        <v>85.24</v>
      </c>
      <c r="L5" s="85">
        <v>83.37</v>
      </c>
      <c r="M5" s="85">
        <v>86.78</v>
      </c>
      <c r="N5" s="85">
        <v>85.63</v>
      </c>
      <c r="O5" s="85">
        <v>80.3</v>
      </c>
      <c r="P5" s="85">
        <v>79.59</v>
      </c>
      <c r="Q5" s="85">
        <v>81.900000000000006</v>
      </c>
      <c r="R5" s="85">
        <v>96.54</v>
      </c>
      <c r="S5" s="85">
        <v>84.31</v>
      </c>
      <c r="T5" s="85">
        <v>84.25</v>
      </c>
      <c r="U5" s="24">
        <v>300</v>
      </c>
    </row>
    <row r="6" spans="1:21" x14ac:dyDescent="0.45">
      <c r="A6" s="9">
        <f t="shared" si="1"/>
        <v>4</v>
      </c>
      <c r="B6" s="49" t="s">
        <v>11</v>
      </c>
      <c r="C6" s="36" t="s">
        <v>10</v>
      </c>
      <c r="D6" s="32">
        <v>84.702857142857141</v>
      </c>
      <c r="E6" s="32">
        <f t="shared" si="0"/>
        <v>77.45</v>
      </c>
      <c r="F6" s="23">
        <v>86.67</v>
      </c>
      <c r="G6" s="85">
        <v>87.22</v>
      </c>
      <c r="H6" s="85">
        <v>83.32</v>
      </c>
      <c r="I6" s="85">
        <v>85.41</v>
      </c>
      <c r="J6" s="85">
        <v>90.26</v>
      </c>
      <c r="K6" s="85">
        <v>95.04</v>
      </c>
      <c r="L6" s="85">
        <v>89.47</v>
      </c>
      <c r="M6" s="85">
        <v>85.02</v>
      </c>
      <c r="N6" s="85">
        <v>85.57</v>
      </c>
      <c r="O6" s="85">
        <v>84.03</v>
      </c>
      <c r="P6" s="85">
        <v>82.71</v>
      </c>
      <c r="Q6" s="85">
        <v>80.47</v>
      </c>
      <c r="R6" s="85">
        <v>90.68</v>
      </c>
      <c r="S6" s="85">
        <v>86.62</v>
      </c>
      <c r="T6" s="85">
        <v>81.62</v>
      </c>
      <c r="U6" s="24">
        <v>77.45</v>
      </c>
    </row>
    <row r="7" spans="1:21" x14ac:dyDescent="0.45">
      <c r="A7" s="39">
        <f t="shared" si="1"/>
        <v>5</v>
      </c>
      <c r="B7" s="49" t="s">
        <v>198</v>
      </c>
      <c r="C7" s="36" t="s">
        <v>13</v>
      </c>
      <c r="D7" s="32">
        <v>91.902857142857144</v>
      </c>
      <c r="E7" s="32">
        <f t="shared" si="0"/>
        <v>88.6</v>
      </c>
      <c r="F7" s="23">
        <v>300</v>
      </c>
      <c r="G7" s="85">
        <v>91.72</v>
      </c>
      <c r="H7" s="85">
        <v>99.68</v>
      </c>
      <c r="I7" s="85">
        <v>90.52</v>
      </c>
      <c r="J7" s="85">
        <v>93.32</v>
      </c>
      <c r="K7" s="85">
        <v>96.29</v>
      </c>
      <c r="L7" s="85">
        <v>88.6</v>
      </c>
      <c r="M7" s="85">
        <v>92.77</v>
      </c>
      <c r="N7" s="85">
        <v>91.89</v>
      </c>
      <c r="O7" s="85">
        <v>89.58</v>
      </c>
      <c r="P7" s="85">
        <v>92.17</v>
      </c>
      <c r="Q7" s="85">
        <v>91.45</v>
      </c>
      <c r="R7" s="85">
        <v>90.24</v>
      </c>
      <c r="S7" s="85">
        <v>93.92</v>
      </c>
      <c r="T7" s="85">
        <v>93.98</v>
      </c>
      <c r="U7" s="24">
        <v>90.19</v>
      </c>
    </row>
    <row r="8" spans="1:21" x14ac:dyDescent="0.45">
      <c r="A8" s="39">
        <f t="shared" si="1"/>
        <v>6</v>
      </c>
      <c r="B8" s="49" t="s">
        <v>199</v>
      </c>
      <c r="C8" s="36" t="s">
        <v>17</v>
      </c>
      <c r="D8" s="32">
        <v>92.677142857142854</v>
      </c>
      <c r="E8" s="32">
        <f t="shared" si="0"/>
        <v>88.71</v>
      </c>
      <c r="F8" s="23">
        <v>89.03</v>
      </c>
      <c r="G8" s="85">
        <v>91.12</v>
      </c>
      <c r="H8" s="85">
        <v>100.05</v>
      </c>
      <c r="I8" s="85">
        <v>88.71</v>
      </c>
      <c r="J8" s="85">
        <v>98.41</v>
      </c>
      <c r="K8" s="85">
        <v>95.36</v>
      </c>
      <c r="L8" s="85">
        <v>97.93</v>
      </c>
      <c r="M8" s="85">
        <v>93.31</v>
      </c>
      <c r="N8" s="85">
        <v>89.91</v>
      </c>
      <c r="O8" s="85">
        <v>90.08</v>
      </c>
      <c r="P8" s="85">
        <v>90.08</v>
      </c>
      <c r="Q8" s="85">
        <v>89.48</v>
      </c>
      <c r="R8" s="85">
        <v>92.93</v>
      </c>
      <c r="S8" s="85">
        <v>103.37</v>
      </c>
      <c r="T8" s="85">
        <v>99.62</v>
      </c>
      <c r="U8" s="24">
        <v>91.51</v>
      </c>
    </row>
    <row r="9" spans="1:21" x14ac:dyDescent="0.45">
      <c r="A9" s="39">
        <f t="shared" si="1"/>
        <v>7</v>
      </c>
      <c r="B9" s="49" t="s">
        <v>197</v>
      </c>
      <c r="C9" s="36" t="s">
        <v>8</v>
      </c>
      <c r="D9" s="32">
        <v>94.406428571428577</v>
      </c>
      <c r="E9" s="32">
        <f t="shared" si="0"/>
        <v>90.74</v>
      </c>
      <c r="F9" s="23">
        <v>99.85</v>
      </c>
      <c r="G9" s="85">
        <v>92.5</v>
      </c>
      <c r="H9" s="85">
        <v>97.49</v>
      </c>
      <c r="I9" s="85">
        <v>96.34</v>
      </c>
      <c r="J9" s="85">
        <v>94.36</v>
      </c>
      <c r="K9" s="85">
        <v>95.13</v>
      </c>
      <c r="L9" s="85">
        <v>96.95</v>
      </c>
      <c r="M9" s="85">
        <v>94.91</v>
      </c>
      <c r="N9" s="85">
        <v>91.12</v>
      </c>
      <c r="O9" s="85">
        <v>90.74</v>
      </c>
      <c r="P9" s="85">
        <v>92.77</v>
      </c>
      <c r="Q9" s="85">
        <v>93.32</v>
      </c>
      <c r="R9" s="85">
        <v>98.76</v>
      </c>
      <c r="S9" s="85">
        <v>94.75</v>
      </c>
      <c r="T9" s="85">
        <v>92.55</v>
      </c>
      <c r="U9" s="24">
        <v>100.13</v>
      </c>
    </row>
    <row r="10" spans="1:21" x14ac:dyDescent="0.45">
      <c r="A10" s="39">
        <f t="shared" si="1"/>
        <v>8</v>
      </c>
      <c r="B10" s="49" t="s">
        <v>169</v>
      </c>
      <c r="C10" s="36" t="s">
        <v>13</v>
      </c>
      <c r="D10" s="32">
        <v>94.905000000000001</v>
      </c>
      <c r="E10" s="32">
        <f t="shared" si="0"/>
        <v>90.68</v>
      </c>
      <c r="F10" s="23">
        <v>94.3</v>
      </c>
      <c r="G10" s="85">
        <v>94.8</v>
      </c>
      <c r="H10" s="85">
        <v>94.04</v>
      </c>
      <c r="I10" s="85">
        <v>97.6</v>
      </c>
      <c r="J10" s="85">
        <v>93.71</v>
      </c>
      <c r="K10" s="85">
        <v>90.68</v>
      </c>
      <c r="L10" s="85">
        <v>95.9</v>
      </c>
      <c r="M10" s="85">
        <v>92.44</v>
      </c>
      <c r="N10" s="85">
        <v>97.88</v>
      </c>
      <c r="O10" s="85">
        <v>95.36</v>
      </c>
      <c r="P10" s="85">
        <v>95.79</v>
      </c>
      <c r="Q10" s="85">
        <v>91.67</v>
      </c>
      <c r="R10" s="85">
        <v>97.88</v>
      </c>
      <c r="S10" s="85">
        <v>98.05</v>
      </c>
      <c r="T10" s="85">
        <v>96.62</v>
      </c>
      <c r="U10" s="24">
        <v>100.47</v>
      </c>
    </row>
    <row r="11" spans="1:21" x14ac:dyDescent="0.45">
      <c r="A11" s="39">
        <f t="shared" si="1"/>
        <v>9</v>
      </c>
      <c r="B11" s="49" t="s">
        <v>200</v>
      </c>
      <c r="C11" s="36" t="s">
        <v>13</v>
      </c>
      <c r="D11" s="32">
        <v>94.952142857142846</v>
      </c>
      <c r="E11" s="32">
        <f t="shared" si="0"/>
        <v>87.61</v>
      </c>
      <c r="F11" s="23">
        <v>300</v>
      </c>
      <c r="G11" s="85">
        <v>101.07</v>
      </c>
      <c r="H11" s="85">
        <v>98.21</v>
      </c>
      <c r="I11" s="85">
        <v>101.02</v>
      </c>
      <c r="J11" s="85">
        <v>95.08</v>
      </c>
      <c r="K11" s="85">
        <v>93.81</v>
      </c>
      <c r="L11" s="85">
        <v>96.45</v>
      </c>
      <c r="M11" s="85">
        <v>93.2</v>
      </c>
      <c r="N11" s="85">
        <v>99.08</v>
      </c>
      <c r="O11" s="85">
        <v>99.85</v>
      </c>
      <c r="P11" s="85">
        <v>89.92</v>
      </c>
      <c r="Q11" s="85">
        <v>92.17</v>
      </c>
      <c r="R11" s="85">
        <v>95.85</v>
      </c>
      <c r="S11" s="85">
        <v>93.81</v>
      </c>
      <c r="T11" s="85">
        <v>93.27</v>
      </c>
      <c r="U11" s="24">
        <v>87.61</v>
      </c>
    </row>
    <row r="12" spans="1:21" x14ac:dyDescent="0.45">
      <c r="A12" s="39">
        <f t="shared" si="1"/>
        <v>10</v>
      </c>
      <c r="B12" s="49" t="s">
        <v>72</v>
      </c>
      <c r="C12" s="36" t="s">
        <v>20</v>
      </c>
      <c r="D12" s="32">
        <v>95.782142857142858</v>
      </c>
      <c r="E12" s="32">
        <f t="shared" si="0"/>
        <v>89.59</v>
      </c>
      <c r="F12" s="23">
        <v>99.74</v>
      </c>
      <c r="G12" s="85">
        <v>105.91</v>
      </c>
      <c r="H12" s="85">
        <v>94.86</v>
      </c>
      <c r="I12" s="85">
        <v>95.84</v>
      </c>
      <c r="J12" s="85">
        <v>95.46</v>
      </c>
      <c r="K12" s="85">
        <v>102.89</v>
      </c>
      <c r="L12" s="85">
        <v>99.09</v>
      </c>
      <c r="M12" s="85">
        <v>102.65</v>
      </c>
      <c r="N12" s="85">
        <v>94.8</v>
      </c>
      <c r="O12" s="85">
        <v>91.01</v>
      </c>
      <c r="P12" s="85">
        <v>93.76</v>
      </c>
      <c r="Q12" s="85">
        <v>89.59</v>
      </c>
      <c r="R12" s="85">
        <v>91.95</v>
      </c>
      <c r="S12" s="85">
        <v>100.18</v>
      </c>
      <c r="T12" s="85">
        <v>96.23</v>
      </c>
      <c r="U12" s="24">
        <v>95.79</v>
      </c>
    </row>
    <row r="13" spans="1:21" x14ac:dyDescent="0.45">
      <c r="A13" s="39">
        <f t="shared" si="1"/>
        <v>11</v>
      </c>
      <c r="B13" s="49" t="s">
        <v>201</v>
      </c>
      <c r="C13" s="36" t="s">
        <v>20</v>
      </c>
      <c r="D13" s="32">
        <v>97.484999999999999</v>
      </c>
      <c r="E13" s="32">
        <f t="shared" si="0"/>
        <v>91.51</v>
      </c>
      <c r="F13" s="23">
        <v>103.31</v>
      </c>
      <c r="G13" s="85">
        <v>109.6</v>
      </c>
      <c r="H13" s="85">
        <v>101.01</v>
      </c>
      <c r="I13" s="85">
        <v>94.91</v>
      </c>
      <c r="J13" s="85">
        <v>300</v>
      </c>
      <c r="K13" s="85">
        <v>93.98</v>
      </c>
      <c r="L13" s="85">
        <v>105</v>
      </c>
      <c r="M13" s="85">
        <v>96.45</v>
      </c>
      <c r="N13" s="85">
        <v>101.38</v>
      </c>
      <c r="O13" s="85">
        <v>93.37</v>
      </c>
      <c r="P13" s="85">
        <v>95.74</v>
      </c>
      <c r="Q13" s="85">
        <v>91.78</v>
      </c>
      <c r="R13" s="85">
        <v>91.51</v>
      </c>
      <c r="S13" s="85">
        <v>101.86</v>
      </c>
      <c r="T13" s="85">
        <v>98.26</v>
      </c>
      <c r="U13" s="24">
        <v>96.23</v>
      </c>
    </row>
    <row r="14" spans="1:21" x14ac:dyDescent="0.45">
      <c r="A14" s="39">
        <f t="shared" si="1"/>
        <v>12</v>
      </c>
      <c r="B14" s="49" t="s">
        <v>202</v>
      </c>
      <c r="C14" s="36" t="s">
        <v>17</v>
      </c>
      <c r="D14" s="32">
        <v>98.952857142857141</v>
      </c>
      <c r="E14" s="32">
        <f t="shared" si="0"/>
        <v>93.31</v>
      </c>
      <c r="F14" s="23">
        <v>100.24</v>
      </c>
      <c r="G14" s="85">
        <v>95.13</v>
      </c>
      <c r="H14" s="85">
        <v>97.44</v>
      </c>
      <c r="I14" s="85">
        <v>99.09</v>
      </c>
      <c r="J14" s="85">
        <v>104.69</v>
      </c>
      <c r="K14" s="85">
        <v>108.38</v>
      </c>
      <c r="L14" s="85">
        <v>99.41</v>
      </c>
      <c r="M14" s="85">
        <v>99.14</v>
      </c>
      <c r="N14" s="85">
        <v>97.72</v>
      </c>
      <c r="O14" s="85">
        <v>93.31</v>
      </c>
      <c r="P14" s="85">
        <v>112.49</v>
      </c>
      <c r="Q14" s="85">
        <v>105.4</v>
      </c>
      <c r="R14" s="85">
        <v>97.16</v>
      </c>
      <c r="S14" s="85">
        <v>97.55</v>
      </c>
      <c r="T14" s="85">
        <v>98.76</v>
      </c>
      <c r="U14" s="24">
        <v>100.3</v>
      </c>
    </row>
    <row r="15" spans="1:21" x14ac:dyDescent="0.45">
      <c r="A15" s="39">
        <f t="shared" si="1"/>
        <v>13</v>
      </c>
      <c r="B15" s="49" t="s">
        <v>203</v>
      </c>
      <c r="C15" s="36" t="s">
        <v>20</v>
      </c>
      <c r="D15" s="32">
        <v>102.21785714285714</v>
      </c>
      <c r="E15" s="32">
        <f t="shared" si="0"/>
        <v>94.75</v>
      </c>
      <c r="F15" s="23">
        <v>105.19</v>
      </c>
      <c r="G15" s="85">
        <v>300</v>
      </c>
      <c r="H15" s="85">
        <v>101.56</v>
      </c>
      <c r="I15" s="85">
        <v>99.14</v>
      </c>
      <c r="J15" s="85">
        <v>94.75</v>
      </c>
      <c r="K15" s="85">
        <v>104.83</v>
      </c>
      <c r="L15" s="85">
        <v>300</v>
      </c>
      <c r="M15" s="85">
        <v>110.99</v>
      </c>
      <c r="N15" s="85">
        <v>96.5</v>
      </c>
      <c r="O15" s="85">
        <v>97.43</v>
      </c>
      <c r="P15" s="85">
        <v>98.98</v>
      </c>
      <c r="Q15" s="85">
        <v>102.53</v>
      </c>
      <c r="R15" s="85">
        <v>97.44</v>
      </c>
      <c r="S15" s="85">
        <v>108.14</v>
      </c>
      <c r="T15" s="85">
        <v>113.94</v>
      </c>
      <c r="U15" s="24">
        <v>99.63</v>
      </c>
    </row>
    <row r="16" spans="1:21" x14ac:dyDescent="0.45">
      <c r="A16" s="39">
        <f t="shared" si="1"/>
        <v>14</v>
      </c>
      <c r="B16" s="49" t="s">
        <v>182</v>
      </c>
      <c r="C16" s="36" t="s">
        <v>44</v>
      </c>
      <c r="D16" s="32">
        <v>104.92785714285715</v>
      </c>
      <c r="E16" s="32">
        <f t="shared" si="0"/>
        <v>94.69</v>
      </c>
      <c r="F16" s="23">
        <v>118.83</v>
      </c>
      <c r="G16" s="85">
        <v>300</v>
      </c>
      <c r="H16" s="85">
        <v>112.71</v>
      </c>
      <c r="I16" s="85">
        <v>108.7</v>
      </c>
      <c r="J16" s="85">
        <v>111.06</v>
      </c>
      <c r="K16" s="85">
        <v>115.28</v>
      </c>
      <c r="L16" s="85">
        <v>111.72</v>
      </c>
      <c r="M16" s="85">
        <v>106.18</v>
      </c>
      <c r="N16" s="85">
        <v>103.54</v>
      </c>
      <c r="O16" s="85">
        <v>101.06</v>
      </c>
      <c r="P16" s="85">
        <v>101.23</v>
      </c>
      <c r="Q16" s="85">
        <v>96.72</v>
      </c>
      <c r="R16" s="85">
        <v>100.9</v>
      </c>
      <c r="S16" s="85">
        <v>104.3</v>
      </c>
      <c r="T16" s="85">
        <v>94.69</v>
      </c>
      <c r="U16" s="24">
        <v>100.9</v>
      </c>
    </row>
    <row r="17" spans="1:21" x14ac:dyDescent="0.45">
      <c r="A17" s="39">
        <f t="shared" si="1"/>
        <v>15</v>
      </c>
      <c r="B17" s="49" t="s">
        <v>204</v>
      </c>
      <c r="C17" s="36" t="s">
        <v>44</v>
      </c>
      <c r="D17" s="32">
        <v>106.23214285714286</v>
      </c>
      <c r="E17" s="32">
        <f t="shared" si="0"/>
        <v>100.78</v>
      </c>
      <c r="F17" s="23">
        <v>112.32</v>
      </c>
      <c r="G17" s="85">
        <v>300</v>
      </c>
      <c r="H17" s="85">
        <v>103.81</v>
      </c>
      <c r="I17" s="85">
        <v>107.11</v>
      </c>
      <c r="J17" s="85">
        <v>120.35</v>
      </c>
      <c r="K17" s="85">
        <v>103.81</v>
      </c>
      <c r="L17" s="85">
        <v>107.98</v>
      </c>
      <c r="M17" s="85">
        <v>106.77</v>
      </c>
      <c r="N17" s="85">
        <v>104.52</v>
      </c>
      <c r="O17" s="85">
        <v>105.62</v>
      </c>
      <c r="P17" s="85">
        <v>107.1</v>
      </c>
      <c r="Q17" s="85">
        <v>110.78</v>
      </c>
      <c r="R17" s="85">
        <v>109.85</v>
      </c>
      <c r="S17" s="85">
        <v>104.42</v>
      </c>
      <c r="T17" s="85">
        <v>100.78</v>
      </c>
      <c r="U17" s="24">
        <v>102.38</v>
      </c>
    </row>
    <row r="18" spans="1:21" x14ac:dyDescent="0.45">
      <c r="A18" s="39">
        <f t="shared" si="1"/>
        <v>16</v>
      </c>
      <c r="B18" s="49" t="s">
        <v>205</v>
      </c>
      <c r="C18" s="36" t="s">
        <v>27</v>
      </c>
      <c r="D18" s="32">
        <v>106.61071428571428</v>
      </c>
      <c r="E18" s="32">
        <f t="shared" si="0"/>
        <v>102.77</v>
      </c>
      <c r="F18" s="23">
        <v>108.7</v>
      </c>
      <c r="G18" s="85">
        <v>119.08</v>
      </c>
      <c r="H18" s="85">
        <v>107.27</v>
      </c>
      <c r="I18" s="85">
        <v>110.84</v>
      </c>
      <c r="J18" s="85">
        <v>114.85</v>
      </c>
      <c r="K18" s="85">
        <v>110.9</v>
      </c>
      <c r="L18" s="85">
        <v>107</v>
      </c>
      <c r="M18" s="85">
        <v>105.07</v>
      </c>
      <c r="N18" s="85">
        <v>104.25</v>
      </c>
      <c r="O18" s="85">
        <v>104.58</v>
      </c>
      <c r="P18" s="85">
        <v>102.77</v>
      </c>
      <c r="Q18" s="85">
        <v>105.84</v>
      </c>
      <c r="R18" s="85">
        <v>107.1</v>
      </c>
      <c r="S18" s="85">
        <v>107.65</v>
      </c>
      <c r="T18" s="85">
        <v>102.87</v>
      </c>
      <c r="U18" s="24">
        <v>107.71</v>
      </c>
    </row>
    <row r="19" spans="1:21" x14ac:dyDescent="0.45">
      <c r="A19" s="39">
        <f t="shared" si="1"/>
        <v>17</v>
      </c>
      <c r="B19" s="49" t="s">
        <v>206</v>
      </c>
      <c r="C19" s="36" t="s">
        <v>8</v>
      </c>
      <c r="D19" s="32">
        <v>113.42999999999999</v>
      </c>
      <c r="E19" s="32">
        <f t="shared" si="0"/>
        <v>90.68</v>
      </c>
      <c r="F19" s="23">
        <v>109.65</v>
      </c>
      <c r="G19" s="85">
        <v>300</v>
      </c>
      <c r="H19" s="85">
        <v>99.86</v>
      </c>
      <c r="I19" s="85">
        <v>91.73</v>
      </c>
      <c r="J19" s="85">
        <v>300</v>
      </c>
      <c r="K19" s="85">
        <v>109.83</v>
      </c>
      <c r="L19" s="85">
        <v>100.85</v>
      </c>
      <c r="M19" s="85">
        <v>93.1</v>
      </c>
      <c r="N19" s="85">
        <v>97.82</v>
      </c>
      <c r="O19" s="85">
        <v>95.41</v>
      </c>
      <c r="P19" s="85">
        <v>104.64</v>
      </c>
      <c r="Q19" s="85">
        <v>300</v>
      </c>
      <c r="R19" s="85">
        <v>102.38</v>
      </c>
      <c r="S19" s="85">
        <v>95.9</v>
      </c>
      <c r="T19" s="85">
        <v>90.68</v>
      </c>
      <c r="U19" s="24">
        <v>96.17</v>
      </c>
    </row>
    <row r="20" spans="1:21" x14ac:dyDescent="0.45">
      <c r="A20" s="39">
        <f t="shared" si="1"/>
        <v>18</v>
      </c>
      <c r="B20" s="49" t="s">
        <v>180</v>
      </c>
      <c r="C20" s="36" t="s">
        <v>44</v>
      </c>
      <c r="D20" s="32">
        <v>116.04642857142858</v>
      </c>
      <c r="E20" s="32">
        <f t="shared" si="0"/>
        <v>108.15</v>
      </c>
      <c r="F20" s="23">
        <v>118.64</v>
      </c>
      <c r="G20" s="85">
        <v>117.76</v>
      </c>
      <c r="H20" s="85">
        <v>113.15</v>
      </c>
      <c r="I20" s="85">
        <v>108.15</v>
      </c>
      <c r="J20" s="85">
        <v>115.29</v>
      </c>
      <c r="K20" s="85">
        <v>120.73</v>
      </c>
      <c r="L20" s="85">
        <v>300</v>
      </c>
      <c r="M20" s="85">
        <v>123.03</v>
      </c>
      <c r="N20" s="85">
        <v>116.88</v>
      </c>
      <c r="O20" s="85">
        <v>115.4</v>
      </c>
      <c r="P20" s="85">
        <v>112.54</v>
      </c>
      <c r="Q20" s="85">
        <v>117.21</v>
      </c>
      <c r="R20" s="85">
        <v>300</v>
      </c>
      <c r="S20" s="85">
        <v>117.05</v>
      </c>
      <c r="T20" s="85">
        <v>113.04</v>
      </c>
      <c r="U20" s="24">
        <v>115.78</v>
      </c>
    </row>
    <row r="21" spans="1:21" x14ac:dyDescent="0.45">
      <c r="A21" s="39">
        <f t="shared" si="1"/>
        <v>19</v>
      </c>
      <c r="B21" s="49" t="s">
        <v>219</v>
      </c>
      <c r="C21" s="36" t="s">
        <v>184</v>
      </c>
      <c r="D21" s="32">
        <v>127.36642857142859</v>
      </c>
      <c r="E21" s="32">
        <f t="shared" si="0"/>
        <v>118.8</v>
      </c>
      <c r="F21" s="23">
        <v>132.21</v>
      </c>
      <c r="G21" s="85">
        <v>128.52000000000001</v>
      </c>
      <c r="H21" s="85">
        <v>121.77</v>
      </c>
      <c r="I21" s="85">
        <v>121.82</v>
      </c>
      <c r="J21" s="85">
        <v>137.63</v>
      </c>
      <c r="K21" s="85">
        <v>131.55000000000001</v>
      </c>
      <c r="L21" s="85">
        <v>300</v>
      </c>
      <c r="M21" s="85">
        <v>133.13999999999999</v>
      </c>
      <c r="N21" s="85">
        <v>135.22999999999999</v>
      </c>
      <c r="O21" s="85">
        <v>137.75</v>
      </c>
      <c r="P21" s="85">
        <v>121.93</v>
      </c>
      <c r="Q21" s="85">
        <v>130.66</v>
      </c>
      <c r="R21" s="85">
        <v>126.11</v>
      </c>
      <c r="S21" s="85">
        <v>124.68</v>
      </c>
      <c r="T21" s="85">
        <v>118.8</v>
      </c>
      <c r="U21" s="24">
        <v>119.08</v>
      </c>
    </row>
    <row r="22" spans="1:21" x14ac:dyDescent="0.45">
      <c r="A22" s="39">
        <f t="shared" si="1"/>
        <v>20</v>
      </c>
      <c r="B22" s="49" t="s">
        <v>207</v>
      </c>
      <c r="C22" s="36" t="s">
        <v>184</v>
      </c>
      <c r="D22" s="32">
        <v>127.675</v>
      </c>
      <c r="E22" s="32">
        <f t="shared" si="0"/>
        <v>120.94</v>
      </c>
      <c r="F22" s="23">
        <v>127.76</v>
      </c>
      <c r="G22" s="85">
        <v>123.58</v>
      </c>
      <c r="H22" s="85">
        <v>132.32</v>
      </c>
      <c r="I22" s="85">
        <v>130.38999999999999</v>
      </c>
      <c r="J22" s="85">
        <v>300</v>
      </c>
      <c r="K22" s="85">
        <v>300</v>
      </c>
      <c r="L22" s="85">
        <v>133.80000000000001</v>
      </c>
      <c r="M22" s="85">
        <v>122.98</v>
      </c>
      <c r="N22" s="85">
        <v>120.94</v>
      </c>
      <c r="O22" s="85">
        <v>127.92</v>
      </c>
      <c r="P22" s="85">
        <v>133.80000000000001</v>
      </c>
      <c r="Q22" s="85">
        <v>124.52</v>
      </c>
      <c r="R22" s="85">
        <v>124.95</v>
      </c>
      <c r="S22" s="85">
        <v>125.23</v>
      </c>
      <c r="T22" s="85">
        <v>127.38</v>
      </c>
      <c r="U22" s="24">
        <v>131.88</v>
      </c>
    </row>
    <row r="23" spans="1:21" x14ac:dyDescent="0.45">
      <c r="A23" s="39">
        <f t="shared" si="1"/>
        <v>21</v>
      </c>
      <c r="B23" s="49" t="s">
        <v>208</v>
      </c>
      <c r="C23" s="36" t="s">
        <v>8</v>
      </c>
      <c r="D23" s="32">
        <v>138.02285714285713</v>
      </c>
      <c r="E23" s="32">
        <f t="shared" si="0"/>
        <v>96.23</v>
      </c>
      <c r="F23" s="35">
        <v>112.91</v>
      </c>
      <c r="G23" s="37">
        <v>116.24</v>
      </c>
      <c r="H23" s="37">
        <v>135.81</v>
      </c>
      <c r="I23" s="82">
        <v>300</v>
      </c>
      <c r="J23" s="82">
        <v>300</v>
      </c>
      <c r="K23" s="37">
        <v>130.57</v>
      </c>
      <c r="L23" s="38">
        <v>119.57</v>
      </c>
      <c r="M23" s="82">
        <v>300</v>
      </c>
      <c r="N23" s="37">
        <v>108.81</v>
      </c>
      <c r="O23" s="37">
        <v>107.71</v>
      </c>
      <c r="P23" s="37">
        <v>103.48</v>
      </c>
      <c r="Q23" s="37">
        <v>106.45</v>
      </c>
      <c r="R23" s="37">
        <v>97.49</v>
      </c>
      <c r="S23" s="38">
        <v>97.05</v>
      </c>
      <c r="T23" s="38">
        <v>300</v>
      </c>
      <c r="U23" s="36">
        <v>96.23</v>
      </c>
    </row>
    <row r="24" spans="1:21" x14ac:dyDescent="0.45">
      <c r="A24" s="39">
        <f t="shared" si="1"/>
        <v>22</v>
      </c>
      <c r="B24" s="49" t="s">
        <v>209</v>
      </c>
      <c r="C24" s="36" t="s">
        <v>27</v>
      </c>
      <c r="D24" s="32">
        <v>143.26000000000002</v>
      </c>
      <c r="E24" s="32">
        <f t="shared" si="0"/>
        <v>126.99</v>
      </c>
      <c r="F24" s="35">
        <v>147.91</v>
      </c>
      <c r="G24" s="37">
        <v>126.99</v>
      </c>
      <c r="H24" s="37">
        <v>139.24</v>
      </c>
      <c r="I24" s="37">
        <v>136.54</v>
      </c>
      <c r="J24" s="37">
        <v>134.57</v>
      </c>
      <c r="K24" s="37">
        <v>149.53</v>
      </c>
      <c r="L24" s="38">
        <v>144.94999999999999</v>
      </c>
      <c r="M24" s="82">
        <v>300</v>
      </c>
      <c r="N24" s="37">
        <v>165.06</v>
      </c>
      <c r="O24" s="37">
        <v>149.51</v>
      </c>
      <c r="P24" s="82">
        <v>300</v>
      </c>
      <c r="Q24" s="37">
        <v>138.36000000000001</v>
      </c>
      <c r="R24" s="37">
        <v>135.78</v>
      </c>
      <c r="S24" s="38">
        <v>144.51</v>
      </c>
      <c r="T24" s="38">
        <v>139.12</v>
      </c>
      <c r="U24" s="92">
        <v>153.57</v>
      </c>
    </row>
    <row r="25" spans="1:21" x14ac:dyDescent="0.45">
      <c r="A25" s="39">
        <f t="shared" si="1"/>
        <v>23</v>
      </c>
      <c r="B25" s="49" t="s">
        <v>210</v>
      </c>
      <c r="C25" s="36" t="s">
        <v>184</v>
      </c>
      <c r="D25" s="32">
        <v>149.2607142857143</v>
      </c>
      <c r="E25" s="32">
        <f t="shared" si="0"/>
        <v>134.96</v>
      </c>
      <c r="F25" s="81">
        <v>181.36</v>
      </c>
      <c r="G25" s="37">
        <v>159.62</v>
      </c>
      <c r="H25" s="37">
        <v>139.79</v>
      </c>
      <c r="I25" s="37">
        <v>134.96</v>
      </c>
      <c r="J25" s="82">
        <v>300</v>
      </c>
      <c r="K25" s="37">
        <v>138.08000000000001</v>
      </c>
      <c r="L25" s="38">
        <v>145.16999999999999</v>
      </c>
      <c r="M25" s="37">
        <v>148.52000000000001</v>
      </c>
      <c r="N25" s="82">
        <v>190.2</v>
      </c>
      <c r="O25" s="37">
        <v>148.68</v>
      </c>
      <c r="P25" s="37">
        <v>138.46</v>
      </c>
      <c r="Q25" s="37">
        <v>141.87</v>
      </c>
      <c r="R25" s="37">
        <v>166.26</v>
      </c>
      <c r="S25" s="38">
        <v>165.66</v>
      </c>
      <c r="T25" s="38">
        <v>144.88999999999999</v>
      </c>
      <c r="U25" s="36">
        <v>136.33000000000001</v>
      </c>
    </row>
    <row r="26" spans="1:21" x14ac:dyDescent="0.45">
      <c r="A26" s="39">
        <f t="shared" si="1"/>
        <v>24</v>
      </c>
      <c r="B26" s="49" t="s">
        <v>174</v>
      </c>
      <c r="C26" s="36" t="s">
        <v>27</v>
      </c>
      <c r="D26" s="32">
        <v>161.26642857142858</v>
      </c>
      <c r="E26" s="32">
        <f t="shared" si="0"/>
        <v>112.21</v>
      </c>
      <c r="F26" s="35">
        <v>135.13999999999999</v>
      </c>
      <c r="G26" s="37">
        <v>134.43</v>
      </c>
      <c r="H26" s="82">
        <v>300</v>
      </c>
      <c r="I26" s="37">
        <v>112.21</v>
      </c>
      <c r="J26" s="37">
        <v>116.27</v>
      </c>
      <c r="K26" s="82">
        <v>300</v>
      </c>
      <c r="L26" s="38">
        <v>119.68</v>
      </c>
      <c r="M26" s="82">
        <v>300</v>
      </c>
      <c r="N26" s="37">
        <v>130.38</v>
      </c>
      <c r="O26" s="37">
        <v>120.23</v>
      </c>
      <c r="P26" s="37">
        <v>115.18</v>
      </c>
      <c r="Q26" s="37">
        <v>114.19</v>
      </c>
      <c r="R26" s="37">
        <v>134.4</v>
      </c>
      <c r="S26" s="38">
        <v>300</v>
      </c>
      <c r="T26" s="38">
        <v>125.62</v>
      </c>
      <c r="U26" s="36">
        <v>300</v>
      </c>
    </row>
    <row r="27" spans="1:21" x14ac:dyDescent="0.45">
      <c r="A27" s="39">
        <f t="shared" si="1"/>
        <v>25</v>
      </c>
      <c r="B27" s="49" t="s">
        <v>211</v>
      </c>
      <c r="C27" s="36" t="s">
        <v>213</v>
      </c>
      <c r="D27" s="32">
        <v>163.39928571428572</v>
      </c>
      <c r="E27" s="32">
        <f t="shared" si="0"/>
        <v>129.02000000000001</v>
      </c>
      <c r="F27" s="35">
        <v>138.25</v>
      </c>
      <c r="G27" s="37">
        <v>129.02000000000001</v>
      </c>
      <c r="H27" s="37">
        <v>133.30000000000001</v>
      </c>
      <c r="I27" s="37">
        <v>152.31</v>
      </c>
      <c r="J27" s="37">
        <v>138.97</v>
      </c>
      <c r="K27" s="37">
        <v>136.55000000000001</v>
      </c>
      <c r="L27" s="38">
        <v>139.02000000000001</v>
      </c>
      <c r="M27" s="82">
        <v>300</v>
      </c>
      <c r="N27" s="37">
        <v>151.4</v>
      </c>
      <c r="O27" s="82">
        <v>300</v>
      </c>
      <c r="P27" s="37">
        <v>141.6</v>
      </c>
      <c r="Q27" s="37">
        <v>132.97999999999999</v>
      </c>
      <c r="R27" s="37">
        <v>149.94999999999999</v>
      </c>
      <c r="S27" s="38">
        <v>144.24</v>
      </c>
      <c r="T27" s="87">
        <v>300</v>
      </c>
      <c r="U27" s="36">
        <v>300</v>
      </c>
    </row>
    <row r="28" spans="1:21" ht="14.65" thickBot="1" x14ac:dyDescent="0.5">
      <c r="A28" s="10">
        <f t="shared" si="1"/>
        <v>26</v>
      </c>
      <c r="B28" s="51" t="s">
        <v>212</v>
      </c>
      <c r="C28" s="26" t="s">
        <v>213</v>
      </c>
      <c r="D28" s="42">
        <v>227.12642857142856</v>
      </c>
      <c r="E28" s="42">
        <f t="shared" si="0"/>
        <v>132.43</v>
      </c>
      <c r="F28" s="25">
        <v>151.82</v>
      </c>
      <c r="G28" s="40">
        <v>146.05000000000001</v>
      </c>
      <c r="H28" s="40">
        <v>132.43</v>
      </c>
      <c r="I28" s="84">
        <v>300</v>
      </c>
      <c r="J28" s="40">
        <v>151.1</v>
      </c>
      <c r="K28" s="40">
        <v>176.23</v>
      </c>
      <c r="L28" s="41">
        <v>156.93</v>
      </c>
      <c r="M28" s="40">
        <v>165.21</v>
      </c>
      <c r="N28" s="84">
        <v>300</v>
      </c>
      <c r="O28" s="84">
        <v>300</v>
      </c>
      <c r="P28" s="40">
        <v>300</v>
      </c>
      <c r="Q28" s="40">
        <v>300</v>
      </c>
      <c r="R28" s="40">
        <v>300</v>
      </c>
      <c r="S28" s="41">
        <v>300</v>
      </c>
      <c r="T28" s="41">
        <v>300</v>
      </c>
      <c r="U28" s="26">
        <v>300</v>
      </c>
    </row>
  </sheetData>
  <mergeCells count="1">
    <mergeCell ref="A1:U1"/>
  </mergeCells>
  <conditionalFormatting sqref="E3:E27">
    <cfRule type="top10" dxfId="9" priority="4" bottom="1" rank="1"/>
  </conditionalFormatting>
  <conditionalFormatting sqref="F3:U22">
    <cfRule type="cellIs" dxfId="8" priority="1" operator="equal">
      <formula>LARGE($F3:$Q3,2)</formula>
    </cfRule>
    <cfRule type="cellIs" dxfId="7" priority="2" operator="equal">
      <formula>LARGE($F3:$Q3,3)</formula>
    </cfRule>
    <cfRule type="cellIs" dxfId="6" priority="3" operator="equal">
      <formula>LARGE($F3:$Q3,1)</formula>
    </cfRule>
  </conditionalFormatting>
  <pageMargins left="0.7" right="0.7" top="0.75" bottom="0.75" header="0.3" footer="0.3"/>
  <pageSetup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53A2-507C-4C02-8DE5-3DC316F2EDE3}">
  <sheetPr>
    <pageSetUpPr fitToPage="1"/>
  </sheetPr>
  <dimension ref="A1:R27"/>
  <sheetViews>
    <sheetView zoomScale="145" zoomScaleNormal="145" workbookViewId="0">
      <selection activeCell="F3" sqref="F3:P23"/>
    </sheetView>
  </sheetViews>
  <sheetFormatPr defaultRowHeight="14.25" x14ac:dyDescent="0.45"/>
  <cols>
    <col min="1" max="1" width="5.19921875" bestFit="1" customWidth="1"/>
    <col min="2" max="2" width="16.46484375" bestFit="1" customWidth="1"/>
    <col min="3" max="3" width="8.19921875" bestFit="1" customWidth="1"/>
    <col min="4" max="4" width="8.6640625" bestFit="1" customWidth="1"/>
    <col min="5" max="5" width="8.6640625" customWidth="1"/>
    <col min="6" max="14" width="8.6640625" bestFit="1" customWidth="1"/>
    <col min="15" max="15" width="9.6640625" bestFit="1" customWidth="1"/>
  </cols>
  <sheetData>
    <row r="1" spans="1:18" ht="23.65" thickBot="1" x14ac:dyDescent="0.5">
      <c r="A1" s="152" t="s">
        <v>261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4"/>
    </row>
    <row r="2" spans="1:18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29" t="s">
        <v>106</v>
      </c>
    </row>
    <row r="3" spans="1:18" x14ac:dyDescent="0.45">
      <c r="A3" s="31">
        <v>1</v>
      </c>
      <c r="B3" s="50" t="s">
        <v>11</v>
      </c>
      <c r="C3" s="19" t="s">
        <v>10</v>
      </c>
      <c r="D3" s="32">
        <v>87.777777777777771</v>
      </c>
      <c r="E3" s="32">
        <f>MIN(F3:P3)</f>
        <v>83.4</v>
      </c>
      <c r="F3" s="18">
        <v>96.5</v>
      </c>
      <c r="G3" s="33">
        <v>91.5</v>
      </c>
      <c r="H3" s="33">
        <v>91.1</v>
      </c>
      <c r="I3" s="33">
        <v>88.1</v>
      </c>
      <c r="J3" s="33">
        <v>90.4</v>
      </c>
      <c r="K3" s="33">
        <v>89</v>
      </c>
      <c r="L3" s="33">
        <v>88.6</v>
      </c>
      <c r="M3" s="33">
        <v>83.5</v>
      </c>
      <c r="N3" s="33">
        <v>95.3</v>
      </c>
      <c r="O3" s="33">
        <v>83.4</v>
      </c>
      <c r="P3" s="19">
        <v>84.4</v>
      </c>
      <c r="R3" s="86"/>
    </row>
    <row r="4" spans="1:18" x14ac:dyDescent="0.45">
      <c r="A4" s="34">
        <v>2</v>
      </c>
      <c r="B4" s="49" t="s">
        <v>16</v>
      </c>
      <c r="C4" s="36" t="s">
        <v>10</v>
      </c>
      <c r="D4" s="32">
        <v>92.48888888888888</v>
      </c>
      <c r="E4" s="32">
        <f t="shared" ref="E4:E27" si="0">MIN(F4:P4)</f>
        <v>87.1</v>
      </c>
      <c r="F4" s="23">
        <v>98.3</v>
      </c>
      <c r="G4" s="85">
        <v>89.6</v>
      </c>
      <c r="H4" s="85">
        <v>91.3</v>
      </c>
      <c r="I4" s="85">
        <v>92.4</v>
      </c>
      <c r="J4" s="85">
        <v>96.6</v>
      </c>
      <c r="K4" s="85">
        <v>93.6</v>
      </c>
      <c r="L4" s="85">
        <v>93.9</v>
      </c>
      <c r="M4" s="85">
        <v>94.8</v>
      </c>
      <c r="N4" s="85">
        <v>94.3</v>
      </c>
      <c r="O4" s="85">
        <v>95.4</v>
      </c>
      <c r="P4" s="24">
        <v>87.1</v>
      </c>
    </row>
    <row r="5" spans="1:18" x14ac:dyDescent="0.45">
      <c r="A5" s="52">
        <f t="shared" ref="A5:A27" si="1">A4+1</f>
        <v>3</v>
      </c>
      <c r="B5" s="49" t="s">
        <v>9</v>
      </c>
      <c r="C5" s="36" t="s">
        <v>10</v>
      </c>
      <c r="D5" s="32">
        <v>93.266666666666666</v>
      </c>
      <c r="E5" s="32">
        <f t="shared" si="0"/>
        <v>90.1</v>
      </c>
      <c r="F5" s="23">
        <v>96.8</v>
      </c>
      <c r="G5" s="85">
        <v>90.1</v>
      </c>
      <c r="H5" s="85">
        <v>94.1</v>
      </c>
      <c r="I5" s="85">
        <v>100.5</v>
      </c>
      <c r="J5" s="85">
        <v>91.8</v>
      </c>
      <c r="K5" s="85">
        <v>95.5</v>
      </c>
      <c r="L5" s="85">
        <v>92.2</v>
      </c>
      <c r="M5" s="85">
        <v>91.9</v>
      </c>
      <c r="N5" s="85">
        <v>95.2</v>
      </c>
      <c r="O5" s="85">
        <v>91.8</v>
      </c>
      <c r="P5" s="24">
        <v>500</v>
      </c>
    </row>
    <row r="6" spans="1:18" x14ac:dyDescent="0.45">
      <c r="A6" s="9">
        <f t="shared" si="1"/>
        <v>4</v>
      </c>
      <c r="B6" s="49" t="s">
        <v>12</v>
      </c>
      <c r="C6" s="36" t="s">
        <v>10</v>
      </c>
      <c r="D6" s="32">
        <v>93.37777777777778</v>
      </c>
      <c r="E6" s="32">
        <f t="shared" si="0"/>
        <v>89.2</v>
      </c>
      <c r="F6" s="23">
        <v>98.2</v>
      </c>
      <c r="G6" s="85">
        <v>93.2</v>
      </c>
      <c r="H6" s="85">
        <v>95.4</v>
      </c>
      <c r="I6" s="85">
        <v>109.3</v>
      </c>
      <c r="J6" s="85">
        <v>91.3</v>
      </c>
      <c r="K6" s="85">
        <v>95.8</v>
      </c>
      <c r="L6" s="85">
        <v>97.1</v>
      </c>
      <c r="M6" s="85">
        <v>94.2</v>
      </c>
      <c r="N6" s="85">
        <v>91.2</v>
      </c>
      <c r="O6" s="85">
        <v>89.2</v>
      </c>
      <c r="P6" s="24">
        <v>93</v>
      </c>
    </row>
    <row r="7" spans="1:18" x14ac:dyDescent="0.45">
      <c r="A7" s="39">
        <f t="shared" si="1"/>
        <v>5</v>
      </c>
      <c r="B7" s="49" t="s">
        <v>199</v>
      </c>
      <c r="C7" s="36" t="s">
        <v>17</v>
      </c>
      <c r="D7" s="32">
        <v>96.088888888888889</v>
      </c>
      <c r="E7" s="32">
        <f t="shared" si="0"/>
        <v>92.1</v>
      </c>
      <c r="F7" s="23">
        <v>106</v>
      </c>
      <c r="G7" s="85">
        <v>94.6</v>
      </c>
      <c r="H7" s="85">
        <v>99.1</v>
      </c>
      <c r="I7" s="85">
        <v>97.9</v>
      </c>
      <c r="J7" s="85">
        <v>97.9</v>
      </c>
      <c r="K7" s="85">
        <v>97.7</v>
      </c>
      <c r="L7" s="85">
        <v>95.5</v>
      </c>
      <c r="M7" s="85">
        <v>92.1</v>
      </c>
      <c r="N7" s="85">
        <v>97.8</v>
      </c>
      <c r="O7" s="85">
        <v>92.4</v>
      </c>
      <c r="P7" s="24">
        <v>98.9</v>
      </c>
    </row>
    <row r="8" spans="1:18" x14ac:dyDescent="0.45">
      <c r="A8" s="39">
        <f t="shared" si="1"/>
        <v>6</v>
      </c>
      <c r="B8" s="49" t="s">
        <v>19</v>
      </c>
      <c r="C8" s="36" t="s">
        <v>10</v>
      </c>
      <c r="D8" s="32">
        <v>99.444444444444443</v>
      </c>
      <c r="E8" s="32">
        <f t="shared" si="0"/>
        <v>93.2</v>
      </c>
      <c r="F8" s="23">
        <v>500</v>
      </c>
      <c r="G8" s="85">
        <v>105</v>
      </c>
      <c r="H8" s="85">
        <v>93.2</v>
      </c>
      <c r="I8" s="85">
        <v>95.8</v>
      </c>
      <c r="J8" s="85">
        <v>101.3</v>
      </c>
      <c r="K8" s="85">
        <v>98.3</v>
      </c>
      <c r="L8" s="85">
        <v>95.6</v>
      </c>
      <c r="M8" s="85">
        <v>500</v>
      </c>
      <c r="N8" s="85">
        <v>111.4</v>
      </c>
      <c r="O8" s="85">
        <v>101.1</v>
      </c>
      <c r="P8" s="24">
        <v>93.3</v>
      </c>
    </row>
    <row r="9" spans="1:18" x14ac:dyDescent="0.45">
      <c r="A9" s="39">
        <f t="shared" si="1"/>
        <v>7</v>
      </c>
      <c r="B9" s="49" t="s">
        <v>214</v>
      </c>
      <c r="C9" s="36" t="s">
        <v>23</v>
      </c>
      <c r="D9" s="32">
        <v>101.02222222222223</v>
      </c>
      <c r="E9" s="32">
        <f t="shared" si="0"/>
        <v>96.7</v>
      </c>
      <c r="F9" s="23">
        <v>106.4</v>
      </c>
      <c r="G9" s="85">
        <v>104</v>
      </c>
      <c r="H9" s="85">
        <v>101.2</v>
      </c>
      <c r="I9" s="85">
        <v>107.5</v>
      </c>
      <c r="J9" s="85">
        <v>103</v>
      </c>
      <c r="K9" s="85">
        <v>98.8</v>
      </c>
      <c r="L9" s="85">
        <v>98.8</v>
      </c>
      <c r="M9" s="85">
        <v>96.7</v>
      </c>
      <c r="N9" s="85">
        <v>106.3</v>
      </c>
      <c r="O9" s="85">
        <v>100</v>
      </c>
      <c r="P9" s="24">
        <v>100.4</v>
      </c>
    </row>
    <row r="10" spans="1:18" x14ac:dyDescent="0.45">
      <c r="A10" s="39">
        <f t="shared" si="1"/>
        <v>8</v>
      </c>
      <c r="B10" s="49" t="s">
        <v>185</v>
      </c>
      <c r="C10" s="36" t="s">
        <v>23</v>
      </c>
      <c r="D10" s="32">
        <v>102.95555555555556</v>
      </c>
      <c r="E10" s="32">
        <f t="shared" si="0"/>
        <v>97.7</v>
      </c>
      <c r="F10" s="23">
        <v>121.6</v>
      </c>
      <c r="G10" s="85">
        <v>104.4</v>
      </c>
      <c r="H10" s="85">
        <v>104.2</v>
      </c>
      <c r="I10" s="85">
        <v>103.2</v>
      </c>
      <c r="J10" s="85">
        <v>101.9</v>
      </c>
      <c r="K10" s="85">
        <v>113.9</v>
      </c>
      <c r="L10" s="85">
        <v>97.8</v>
      </c>
      <c r="M10" s="85">
        <v>97.7</v>
      </c>
      <c r="N10" s="85">
        <v>107.1</v>
      </c>
      <c r="O10" s="85">
        <v>101</v>
      </c>
      <c r="P10" s="24">
        <v>109.3</v>
      </c>
    </row>
    <row r="11" spans="1:18" x14ac:dyDescent="0.45">
      <c r="A11" s="39">
        <f t="shared" si="1"/>
        <v>9</v>
      </c>
      <c r="B11" s="49" t="s">
        <v>208</v>
      </c>
      <c r="C11" s="36" t="s">
        <v>8</v>
      </c>
      <c r="D11" s="32">
        <v>107.35555555555555</v>
      </c>
      <c r="E11" s="32">
        <f t="shared" si="0"/>
        <v>101.1</v>
      </c>
      <c r="F11" s="23">
        <v>108.7</v>
      </c>
      <c r="G11" s="85">
        <v>120.8</v>
      </c>
      <c r="H11" s="85">
        <v>112.4</v>
      </c>
      <c r="I11" s="85">
        <v>106.5</v>
      </c>
      <c r="J11" s="85">
        <v>103.4</v>
      </c>
      <c r="K11" s="85">
        <v>106.1</v>
      </c>
      <c r="L11" s="85">
        <v>101.1</v>
      </c>
      <c r="M11" s="85">
        <v>500</v>
      </c>
      <c r="N11" s="85">
        <v>109.9</v>
      </c>
      <c r="O11" s="85">
        <v>109.4</v>
      </c>
      <c r="P11" s="24">
        <v>108.7</v>
      </c>
    </row>
    <row r="12" spans="1:18" x14ac:dyDescent="0.45">
      <c r="A12" s="39">
        <f t="shared" si="1"/>
        <v>10</v>
      </c>
      <c r="B12" s="49" t="s">
        <v>200</v>
      </c>
      <c r="C12" s="36" t="s">
        <v>13</v>
      </c>
      <c r="D12" s="32">
        <v>109.44444444444444</v>
      </c>
      <c r="E12" s="32">
        <f t="shared" si="0"/>
        <v>105.8</v>
      </c>
      <c r="F12" s="23">
        <v>105.8</v>
      </c>
      <c r="G12" s="85">
        <v>106.2</v>
      </c>
      <c r="H12" s="85">
        <v>120</v>
      </c>
      <c r="I12" s="85">
        <v>108.4</v>
      </c>
      <c r="J12" s="85">
        <v>107.6</v>
      </c>
      <c r="K12" s="85">
        <v>112.5</v>
      </c>
      <c r="L12" s="85">
        <v>122.6</v>
      </c>
      <c r="M12" s="85">
        <v>109.1</v>
      </c>
      <c r="N12" s="85">
        <v>116.6</v>
      </c>
      <c r="O12" s="85">
        <v>108.8</v>
      </c>
      <c r="P12" s="24">
        <v>110</v>
      </c>
    </row>
    <row r="13" spans="1:18" x14ac:dyDescent="0.45">
      <c r="A13" s="39">
        <f t="shared" si="1"/>
        <v>11</v>
      </c>
      <c r="B13" s="49" t="s">
        <v>202</v>
      </c>
      <c r="C13" s="36" t="s">
        <v>17</v>
      </c>
      <c r="D13" s="32">
        <v>109.61111111111111</v>
      </c>
      <c r="E13" s="32">
        <f t="shared" si="0"/>
        <v>99.7</v>
      </c>
      <c r="F13" s="23">
        <v>137.5</v>
      </c>
      <c r="G13" s="85">
        <v>500</v>
      </c>
      <c r="H13" s="85">
        <v>127.6</v>
      </c>
      <c r="I13" s="85">
        <v>115.4</v>
      </c>
      <c r="J13" s="85">
        <v>114.6</v>
      </c>
      <c r="K13" s="85">
        <v>103.8</v>
      </c>
      <c r="L13" s="85">
        <v>108.3</v>
      </c>
      <c r="M13" s="85">
        <v>102.8</v>
      </c>
      <c r="N13" s="85">
        <v>108.3</v>
      </c>
      <c r="O13" s="85">
        <v>99.7</v>
      </c>
      <c r="P13" s="24">
        <v>106</v>
      </c>
    </row>
    <row r="14" spans="1:18" x14ac:dyDescent="0.45">
      <c r="A14" s="39">
        <f t="shared" si="1"/>
        <v>12</v>
      </c>
      <c r="B14" s="49" t="s">
        <v>169</v>
      </c>
      <c r="C14" s="36" t="s">
        <v>13</v>
      </c>
      <c r="D14" s="32">
        <v>110.66666666666667</v>
      </c>
      <c r="E14" s="32">
        <f t="shared" si="0"/>
        <v>104.3</v>
      </c>
      <c r="F14" s="23">
        <v>116.6</v>
      </c>
      <c r="G14" s="85">
        <v>104.3</v>
      </c>
      <c r="H14" s="85">
        <v>500</v>
      </c>
      <c r="I14" s="85">
        <v>108.7</v>
      </c>
      <c r="J14" s="85">
        <v>108.5</v>
      </c>
      <c r="K14" s="85">
        <v>107.9</v>
      </c>
      <c r="L14" s="85">
        <v>115.5</v>
      </c>
      <c r="M14" s="85">
        <v>113.1</v>
      </c>
      <c r="N14" s="85">
        <v>112.1</v>
      </c>
      <c r="O14" s="85">
        <v>113.2</v>
      </c>
      <c r="P14" s="24">
        <v>112.7</v>
      </c>
    </row>
    <row r="15" spans="1:18" x14ac:dyDescent="0.45">
      <c r="A15" s="39">
        <f t="shared" si="1"/>
        <v>13</v>
      </c>
      <c r="B15" s="49" t="s">
        <v>74</v>
      </c>
      <c r="C15" s="36" t="s">
        <v>17</v>
      </c>
      <c r="D15" s="32">
        <v>110.85555555555555</v>
      </c>
      <c r="E15" s="32">
        <f t="shared" si="0"/>
        <v>104</v>
      </c>
      <c r="F15" s="23">
        <v>500</v>
      </c>
      <c r="G15" s="85">
        <v>104</v>
      </c>
      <c r="H15" s="85">
        <v>112.7</v>
      </c>
      <c r="I15" s="85">
        <v>108.4</v>
      </c>
      <c r="J15" s="85">
        <v>108.4</v>
      </c>
      <c r="K15" s="85">
        <v>106.9</v>
      </c>
      <c r="L15" s="85">
        <v>113.8</v>
      </c>
      <c r="M15" s="85">
        <v>125.3</v>
      </c>
      <c r="N15" s="85">
        <v>120.5</v>
      </c>
      <c r="O15" s="85">
        <v>113.9</v>
      </c>
      <c r="P15" s="24">
        <v>109.1</v>
      </c>
    </row>
    <row r="16" spans="1:18" x14ac:dyDescent="0.45">
      <c r="A16" s="39">
        <f t="shared" si="1"/>
        <v>14</v>
      </c>
      <c r="B16" s="49" t="s">
        <v>72</v>
      </c>
      <c r="C16" s="36" t="s">
        <v>20</v>
      </c>
      <c r="D16" s="32">
        <v>112.11111111111111</v>
      </c>
      <c r="E16" s="32">
        <f t="shared" si="0"/>
        <v>103.3</v>
      </c>
      <c r="F16" s="23">
        <v>119.1</v>
      </c>
      <c r="G16" s="85">
        <v>132.5</v>
      </c>
      <c r="H16" s="85">
        <v>122</v>
      </c>
      <c r="I16" s="85">
        <v>112.7</v>
      </c>
      <c r="J16" s="85">
        <v>106.8</v>
      </c>
      <c r="K16" s="85">
        <v>500</v>
      </c>
      <c r="L16" s="85">
        <v>103.3</v>
      </c>
      <c r="M16" s="85">
        <v>107.8</v>
      </c>
      <c r="N16" s="85">
        <v>109.6</v>
      </c>
      <c r="O16" s="85">
        <v>114.1</v>
      </c>
      <c r="P16" s="24">
        <v>113.6</v>
      </c>
    </row>
    <row r="17" spans="1:16" x14ac:dyDescent="0.45">
      <c r="A17" s="39">
        <f t="shared" si="1"/>
        <v>15</v>
      </c>
      <c r="B17" s="49" t="s">
        <v>203</v>
      </c>
      <c r="C17" s="36" t="s">
        <v>20</v>
      </c>
      <c r="D17" s="32">
        <v>117.13333333333334</v>
      </c>
      <c r="E17" s="32">
        <f t="shared" si="0"/>
        <v>112.9</v>
      </c>
      <c r="F17" s="23">
        <v>119.2</v>
      </c>
      <c r="G17" s="85">
        <v>130.6</v>
      </c>
      <c r="H17" s="85">
        <v>120.1</v>
      </c>
      <c r="I17" s="85">
        <v>117.6</v>
      </c>
      <c r="J17" s="85">
        <v>116.1</v>
      </c>
      <c r="K17" s="85">
        <v>119</v>
      </c>
      <c r="L17" s="85">
        <v>116.7</v>
      </c>
      <c r="M17" s="85">
        <v>114.5</v>
      </c>
      <c r="N17" s="85">
        <v>118.1</v>
      </c>
      <c r="O17" s="85">
        <v>112.9</v>
      </c>
      <c r="P17" s="24">
        <v>500</v>
      </c>
    </row>
    <row r="18" spans="1:16" x14ac:dyDescent="0.45">
      <c r="A18" s="39">
        <f t="shared" si="1"/>
        <v>16</v>
      </c>
      <c r="B18" s="49" t="s">
        <v>207</v>
      </c>
      <c r="C18" s="36" t="s">
        <v>184</v>
      </c>
      <c r="D18" s="32">
        <v>146.94444444444446</v>
      </c>
      <c r="E18" s="32">
        <f t="shared" si="0"/>
        <v>134.69999999999999</v>
      </c>
      <c r="F18" s="23">
        <v>150.5</v>
      </c>
      <c r="G18" s="85">
        <v>151.4</v>
      </c>
      <c r="H18" s="85">
        <v>156.30000000000001</v>
      </c>
      <c r="I18" s="85">
        <v>146.6</v>
      </c>
      <c r="J18" s="85">
        <v>137.80000000000001</v>
      </c>
      <c r="K18" s="85">
        <v>153</v>
      </c>
      <c r="L18" s="85">
        <v>147.69999999999999</v>
      </c>
      <c r="M18" s="85">
        <v>134.69999999999999</v>
      </c>
      <c r="N18" s="85">
        <v>164.2</v>
      </c>
      <c r="O18" s="85">
        <v>144.5</v>
      </c>
      <c r="P18" s="24">
        <v>500</v>
      </c>
    </row>
    <row r="19" spans="1:16" x14ac:dyDescent="0.45">
      <c r="A19" s="39">
        <f t="shared" si="1"/>
        <v>17</v>
      </c>
      <c r="B19" s="49" t="s">
        <v>201</v>
      </c>
      <c r="C19" s="36" t="s">
        <v>20</v>
      </c>
      <c r="D19" s="32">
        <v>154.30000000000001</v>
      </c>
      <c r="E19" s="32">
        <f t="shared" si="0"/>
        <v>100.3</v>
      </c>
      <c r="F19" s="35">
        <v>140.9</v>
      </c>
      <c r="G19" s="37">
        <v>105.5</v>
      </c>
      <c r="H19" s="82">
        <v>500</v>
      </c>
      <c r="I19" s="37">
        <v>107.9</v>
      </c>
      <c r="J19" s="82">
        <v>500</v>
      </c>
      <c r="K19" s="37">
        <v>500</v>
      </c>
      <c r="L19" s="38">
        <v>106.3</v>
      </c>
      <c r="M19" s="37">
        <v>100.3</v>
      </c>
      <c r="N19" s="37">
        <v>106.3</v>
      </c>
      <c r="O19" s="37">
        <v>110.7</v>
      </c>
      <c r="P19" s="36">
        <v>110.8</v>
      </c>
    </row>
    <row r="20" spans="1:16" x14ac:dyDescent="0.45">
      <c r="A20" s="39">
        <f t="shared" si="1"/>
        <v>18</v>
      </c>
      <c r="B20" s="49" t="s">
        <v>215</v>
      </c>
      <c r="C20" s="36" t="s">
        <v>8</v>
      </c>
      <c r="D20" s="32">
        <v>156.87777777777779</v>
      </c>
      <c r="E20" s="32">
        <f t="shared" si="0"/>
        <v>105.2</v>
      </c>
      <c r="F20" s="35">
        <v>115.3</v>
      </c>
      <c r="G20" s="37">
        <v>119.7</v>
      </c>
      <c r="H20" s="82">
        <v>500</v>
      </c>
      <c r="I20" s="37">
        <v>109.7</v>
      </c>
      <c r="J20" s="82">
        <v>500</v>
      </c>
      <c r="K20" s="37">
        <v>108.9</v>
      </c>
      <c r="L20" s="38">
        <v>500</v>
      </c>
      <c r="M20" s="37">
        <v>119.4</v>
      </c>
      <c r="N20" s="37">
        <v>118.6</v>
      </c>
      <c r="O20" s="37">
        <v>115.1</v>
      </c>
      <c r="P20" s="36">
        <v>105.2</v>
      </c>
    </row>
    <row r="21" spans="1:16" x14ac:dyDescent="0.45">
      <c r="A21" s="39">
        <f t="shared" si="1"/>
        <v>19</v>
      </c>
      <c r="B21" s="49" t="s">
        <v>216</v>
      </c>
      <c r="C21" s="36" t="s">
        <v>8</v>
      </c>
      <c r="D21" s="32">
        <v>161.48888888888891</v>
      </c>
      <c r="E21" s="32">
        <f t="shared" si="0"/>
        <v>105</v>
      </c>
      <c r="F21" s="35">
        <v>122.3</v>
      </c>
      <c r="G21" s="37">
        <v>105</v>
      </c>
      <c r="H21" s="37">
        <v>129.5</v>
      </c>
      <c r="I21" s="82">
        <v>500</v>
      </c>
      <c r="J21" s="37">
        <v>127.7</v>
      </c>
      <c r="K21" s="37">
        <v>125.6</v>
      </c>
      <c r="L21" s="38">
        <v>106</v>
      </c>
      <c r="M21" s="82">
        <v>500</v>
      </c>
      <c r="N21" s="37">
        <v>500</v>
      </c>
      <c r="O21" s="37">
        <v>119.9</v>
      </c>
      <c r="P21" s="36">
        <v>117.4</v>
      </c>
    </row>
    <row r="22" spans="1:16" x14ac:dyDescent="0.45">
      <c r="A22" s="39">
        <f t="shared" si="1"/>
        <v>20</v>
      </c>
      <c r="B22" s="49" t="s">
        <v>217</v>
      </c>
      <c r="C22" s="36" t="s">
        <v>13</v>
      </c>
      <c r="D22" s="32">
        <v>161.57777777777778</v>
      </c>
      <c r="E22" s="32">
        <f t="shared" si="0"/>
        <v>104.9</v>
      </c>
      <c r="F22" s="81">
        <v>500</v>
      </c>
      <c r="G22" s="37">
        <v>113.7</v>
      </c>
      <c r="H22" s="37">
        <v>111.4</v>
      </c>
      <c r="I22" s="37">
        <v>124</v>
      </c>
      <c r="J22" s="37">
        <v>104.9</v>
      </c>
      <c r="K22" s="37">
        <v>113</v>
      </c>
      <c r="L22" s="38">
        <v>106.8</v>
      </c>
      <c r="M22" s="37">
        <v>158.4</v>
      </c>
      <c r="N22" s="37">
        <v>122</v>
      </c>
      <c r="O22" s="82">
        <v>500</v>
      </c>
      <c r="P22" s="36">
        <v>500</v>
      </c>
    </row>
    <row r="23" spans="1:16" x14ac:dyDescent="0.45">
      <c r="A23" s="39">
        <f t="shared" si="1"/>
        <v>21</v>
      </c>
      <c r="B23" s="49" t="s">
        <v>210</v>
      </c>
      <c r="C23" s="36" t="s">
        <v>184</v>
      </c>
      <c r="D23" s="32">
        <v>165.89999999999998</v>
      </c>
      <c r="E23" s="32">
        <f t="shared" si="0"/>
        <v>146.80000000000001</v>
      </c>
      <c r="F23" s="35">
        <v>177.2</v>
      </c>
      <c r="G23" s="37">
        <v>163</v>
      </c>
      <c r="H23" s="37">
        <v>176.4</v>
      </c>
      <c r="I23" s="82">
        <v>500</v>
      </c>
      <c r="J23" s="37">
        <v>162</v>
      </c>
      <c r="K23" s="37">
        <v>181.9</v>
      </c>
      <c r="L23" s="38">
        <v>146.80000000000001</v>
      </c>
      <c r="M23" s="82">
        <v>500</v>
      </c>
      <c r="N23" s="37">
        <v>164.3</v>
      </c>
      <c r="O23" s="37">
        <v>154.9</v>
      </c>
      <c r="P23" s="36">
        <v>166.6</v>
      </c>
    </row>
    <row r="24" spans="1:16" x14ac:dyDescent="0.45">
      <c r="A24" s="39">
        <f t="shared" si="1"/>
        <v>22</v>
      </c>
      <c r="B24" s="49" t="s">
        <v>218</v>
      </c>
      <c r="C24" s="36" t="s">
        <v>213</v>
      </c>
      <c r="D24" s="32">
        <v>189.54444444444445</v>
      </c>
      <c r="E24" s="32">
        <f t="shared" si="0"/>
        <v>132</v>
      </c>
      <c r="F24" s="35">
        <v>148.5</v>
      </c>
      <c r="G24" s="82">
        <v>500</v>
      </c>
      <c r="H24" s="82">
        <v>500</v>
      </c>
      <c r="I24" s="37">
        <v>500</v>
      </c>
      <c r="J24" s="37">
        <v>132</v>
      </c>
      <c r="K24" s="37">
        <v>132.19999999999999</v>
      </c>
      <c r="L24" s="38">
        <v>144.9</v>
      </c>
      <c r="M24" s="37">
        <v>139.1</v>
      </c>
      <c r="N24" s="37">
        <v>212.3</v>
      </c>
      <c r="O24" s="37">
        <v>159.80000000000001</v>
      </c>
      <c r="P24" s="36">
        <v>137.1</v>
      </c>
    </row>
    <row r="25" spans="1:16" x14ac:dyDescent="0.45">
      <c r="A25" s="39">
        <f t="shared" si="1"/>
        <v>23</v>
      </c>
      <c r="B25" s="49" t="s">
        <v>219</v>
      </c>
      <c r="C25" s="36" t="s">
        <v>184</v>
      </c>
      <c r="D25" s="32">
        <v>221.60000000000002</v>
      </c>
      <c r="E25" s="32">
        <f t="shared" si="0"/>
        <v>128.69999999999999</v>
      </c>
      <c r="F25" s="81">
        <v>500</v>
      </c>
      <c r="G25" s="82">
        <v>500</v>
      </c>
      <c r="H25" s="37">
        <v>157.5</v>
      </c>
      <c r="I25" s="37">
        <v>500</v>
      </c>
      <c r="J25" s="37">
        <v>148.69999999999999</v>
      </c>
      <c r="K25" s="37">
        <v>133.4</v>
      </c>
      <c r="L25" s="38">
        <v>140.69999999999999</v>
      </c>
      <c r="M25" s="37">
        <v>137.9</v>
      </c>
      <c r="N25" s="37">
        <v>128.69999999999999</v>
      </c>
      <c r="O25" s="37">
        <v>500</v>
      </c>
      <c r="P25" s="36">
        <v>147.5</v>
      </c>
    </row>
    <row r="26" spans="1:16" x14ac:dyDescent="0.45">
      <c r="A26" s="39">
        <f t="shared" si="1"/>
        <v>24</v>
      </c>
      <c r="B26" s="49" t="s">
        <v>212</v>
      </c>
      <c r="C26" s="36" t="s">
        <v>213</v>
      </c>
      <c r="D26" s="32">
        <v>226.38888888888889</v>
      </c>
      <c r="E26" s="32">
        <f t="shared" si="0"/>
        <v>200.8</v>
      </c>
      <c r="F26" s="35">
        <v>235</v>
      </c>
      <c r="G26" s="37">
        <v>223.7</v>
      </c>
      <c r="H26" s="82">
        <v>244</v>
      </c>
      <c r="I26" s="37">
        <v>222.5</v>
      </c>
      <c r="J26" s="37">
        <v>200.8</v>
      </c>
      <c r="K26" s="37">
        <v>221.4</v>
      </c>
      <c r="L26" s="38">
        <v>220.5</v>
      </c>
      <c r="M26" s="82">
        <v>256.89999999999998</v>
      </c>
      <c r="N26" s="37">
        <v>240</v>
      </c>
      <c r="O26" s="37">
        <v>234.1</v>
      </c>
      <c r="P26" s="36">
        <v>239.5</v>
      </c>
    </row>
    <row r="27" spans="1:16" ht="14.65" thickBot="1" x14ac:dyDescent="0.5">
      <c r="A27" s="10">
        <f t="shared" si="1"/>
        <v>25</v>
      </c>
      <c r="B27" s="51" t="s">
        <v>205</v>
      </c>
      <c r="C27" s="26" t="s">
        <v>27</v>
      </c>
      <c r="D27" s="42">
        <v>252.54444444444445</v>
      </c>
      <c r="E27" s="93">
        <f t="shared" si="0"/>
        <v>115.2</v>
      </c>
      <c r="F27" s="25">
        <v>115.2</v>
      </c>
      <c r="G27" s="84">
        <v>500</v>
      </c>
      <c r="H27" s="84">
        <v>500</v>
      </c>
      <c r="I27" s="40">
        <v>152.1</v>
      </c>
      <c r="J27" s="40">
        <v>124.4</v>
      </c>
      <c r="K27" s="40">
        <v>500</v>
      </c>
      <c r="L27" s="41">
        <v>116.7</v>
      </c>
      <c r="M27" s="40">
        <v>500</v>
      </c>
      <c r="N27" s="40">
        <v>133.6</v>
      </c>
      <c r="O27" s="40">
        <v>130.9</v>
      </c>
      <c r="P27" s="26">
        <v>500</v>
      </c>
    </row>
  </sheetData>
  <mergeCells count="1">
    <mergeCell ref="A1:P1"/>
  </mergeCells>
  <conditionalFormatting sqref="E3:E27">
    <cfRule type="top10" dxfId="5" priority="4" bottom="1" rank="1"/>
  </conditionalFormatting>
  <conditionalFormatting sqref="F3:P18">
    <cfRule type="cellIs" dxfId="4" priority="1" operator="equal">
      <formula>LARGE($F3:$Q3,2)</formula>
    </cfRule>
    <cfRule type="cellIs" dxfId="3" priority="3" operator="equal">
      <formula>LARGE($F3:$Q3,1)</formula>
    </cfRule>
  </conditionalFormatting>
  <pageMargins left="0.7" right="0.7" top="0.75" bottom="0.75" header="0.3" footer="0.3"/>
  <pageSetup scale="6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E3E0-06DA-48D9-8280-2D8E61910387}">
  <sheetPr>
    <pageSetUpPr fitToPage="1"/>
  </sheetPr>
  <dimension ref="A1:P17"/>
  <sheetViews>
    <sheetView zoomScale="160" zoomScaleNormal="160" workbookViewId="0">
      <selection activeCell="P27" sqref="P27"/>
    </sheetView>
  </sheetViews>
  <sheetFormatPr defaultRowHeight="14.25" x14ac:dyDescent="0.45"/>
  <cols>
    <col min="1" max="1" width="5" bestFit="1" customWidth="1"/>
    <col min="2" max="2" width="21.86328125" bestFit="1" customWidth="1"/>
    <col min="3" max="3" width="8" bestFit="1" customWidth="1"/>
    <col min="4" max="4" width="8.33203125" bestFit="1" customWidth="1"/>
    <col min="5" max="5" width="8.33203125" customWidth="1"/>
    <col min="6" max="14" width="8.33203125" bestFit="1" customWidth="1"/>
    <col min="15" max="16" width="9.33203125" bestFit="1" customWidth="1"/>
  </cols>
  <sheetData>
    <row r="1" spans="1:16" ht="23.65" thickBot="1" x14ac:dyDescent="0.5">
      <c r="A1" s="152" t="s">
        <v>262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4"/>
    </row>
    <row r="2" spans="1:16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29" t="s">
        <v>106</v>
      </c>
    </row>
    <row r="3" spans="1:16" x14ac:dyDescent="0.45">
      <c r="A3" s="31">
        <v>1</v>
      </c>
      <c r="B3" s="50" t="s">
        <v>9</v>
      </c>
      <c r="C3" s="19" t="s">
        <v>10</v>
      </c>
      <c r="D3" s="32">
        <v>100.17777777777778</v>
      </c>
      <c r="E3" s="32">
        <f>MIN(F3:P3)</f>
        <v>91.6</v>
      </c>
      <c r="F3" s="18">
        <v>104.1</v>
      </c>
      <c r="G3" s="33">
        <v>99.7</v>
      </c>
      <c r="H3" s="33">
        <v>101.6</v>
      </c>
      <c r="I3" s="33">
        <v>106.1</v>
      </c>
      <c r="J3" s="33">
        <v>101.2</v>
      </c>
      <c r="K3" s="33">
        <v>91.6</v>
      </c>
      <c r="L3" s="33">
        <v>105.1</v>
      </c>
      <c r="M3" s="33">
        <v>100.9</v>
      </c>
      <c r="N3" s="33">
        <v>101.4</v>
      </c>
      <c r="O3" s="33">
        <v>98.5</v>
      </c>
      <c r="P3" s="19">
        <v>102.6</v>
      </c>
    </row>
    <row r="4" spans="1:16" x14ac:dyDescent="0.45">
      <c r="A4" s="34">
        <v>2</v>
      </c>
      <c r="B4" s="49" t="s">
        <v>11</v>
      </c>
      <c r="C4" s="36" t="s">
        <v>10</v>
      </c>
      <c r="D4" s="32">
        <v>101.54444444444444</v>
      </c>
      <c r="E4" s="32">
        <f t="shared" ref="E4:E17" si="0">MIN(F4:P4)</f>
        <v>97.4</v>
      </c>
      <c r="F4" s="23">
        <v>103.7</v>
      </c>
      <c r="G4" s="85">
        <v>99.5</v>
      </c>
      <c r="H4" s="85">
        <v>106.9</v>
      </c>
      <c r="I4" s="85">
        <v>97.4</v>
      </c>
      <c r="J4" s="85">
        <v>103.5</v>
      </c>
      <c r="K4" s="85">
        <v>100.9</v>
      </c>
      <c r="L4" s="85">
        <v>100.2</v>
      </c>
      <c r="M4" s="85">
        <v>122.9</v>
      </c>
      <c r="N4" s="85">
        <v>99.4</v>
      </c>
      <c r="O4" s="85">
        <v>109.7</v>
      </c>
      <c r="P4" s="24">
        <v>102.4</v>
      </c>
    </row>
    <row r="5" spans="1:16" x14ac:dyDescent="0.45">
      <c r="A5" s="52">
        <f t="shared" ref="A5:A17" si="1">A4+1</f>
        <v>3</v>
      </c>
      <c r="B5" s="49" t="s">
        <v>12</v>
      </c>
      <c r="C5" s="36" t="s">
        <v>10</v>
      </c>
      <c r="D5" s="32">
        <v>103.72222222222223</v>
      </c>
      <c r="E5" s="32">
        <f t="shared" si="0"/>
        <v>99.6</v>
      </c>
      <c r="F5" s="23">
        <v>107</v>
      </c>
      <c r="G5" s="85">
        <v>108.5</v>
      </c>
      <c r="H5" s="85">
        <v>104.2</v>
      </c>
      <c r="I5" s="85">
        <v>99.8</v>
      </c>
      <c r="J5" s="85">
        <v>108.1</v>
      </c>
      <c r="K5" s="85">
        <v>99.6</v>
      </c>
      <c r="L5" s="85">
        <v>105.2</v>
      </c>
      <c r="M5" s="85">
        <v>102</v>
      </c>
      <c r="N5" s="85">
        <v>100.1</v>
      </c>
      <c r="O5" s="85">
        <v>500</v>
      </c>
      <c r="P5" s="24">
        <v>107.5</v>
      </c>
    </row>
    <row r="6" spans="1:16" x14ac:dyDescent="0.45">
      <c r="A6" s="9">
        <f t="shared" si="1"/>
        <v>4</v>
      </c>
      <c r="B6" s="49" t="s">
        <v>182</v>
      </c>
      <c r="C6" s="36" t="s">
        <v>44</v>
      </c>
      <c r="D6" s="32">
        <v>108.83333333333333</v>
      </c>
      <c r="E6" s="32">
        <f t="shared" si="0"/>
        <v>105.1</v>
      </c>
      <c r="F6" s="23">
        <v>112.2</v>
      </c>
      <c r="G6" s="85">
        <v>106.6</v>
      </c>
      <c r="H6" s="85">
        <v>115.1</v>
      </c>
      <c r="I6" s="85">
        <v>108.3</v>
      </c>
      <c r="J6" s="85">
        <v>107.5</v>
      </c>
      <c r="K6" s="85">
        <v>114.6</v>
      </c>
      <c r="L6" s="85">
        <v>106</v>
      </c>
      <c r="M6" s="85">
        <v>105.1</v>
      </c>
      <c r="N6" s="85">
        <v>107.1</v>
      </c>
      <c r="O6" s="85">
        <v>119.4</v>
      </c>
      <c r="P6" s="24">
        <v>112.1</v>
      </c>
    </row>
    <row r="7" spans="1:16" x14ac:dyDescent="0.45">
      <c r="A7" s="39">
        <f t="shared" si="1"/>
        <v>5</v>
      </c>
      <c r="B7" s="49" t="s">
        <v>200</v>
      </c>
      <c r="C7" s="36" t="s">
        <v>13</v>
      </c>
      <c r="D7" s="32">
        <v>111.57777777777778</v>
      </c>
      <c r="E7" s="32">
        <f t="shared" si="0"/>
        <v>109.7</v>
      </c>
      <c r="F7" s="23">
        <v>109.7</v>
      </c>
      <c r="G7" s="85">
        <v>110.7</v>
      </c>
      <c r="H7" s="85">
        <v>113.6</v>
      </c>
      <c r="I7" s="85">
        <v>113.6</v>
      </c>
      <c r="J7" s="85">
        <v>110.3</v>
      </c>
      <c r="K7" s="85">
        <v>112.5</v>
      </c>
      <c r="L7" s="85">
        <v>112.4</v>
      </c>
      <c r="M7" s="85">
        <v>110.6</v>
      </c>
      <c r="N7" s="85">
        <v>110.8</v>
      </c>
      <c r="O7" s="85">
        <v>123.1</v>
      </c>
      <c r="P7" s="24">
        <v>117.4</v>
      </c>
    </row>
    <row r="8" spans="1:16" x14ac:dyDescent="0.45">
      <c r="A8" s="39">
        <f t="shared" si="1"/>
        <v>6</v>
      </c>
      <c r="B8" s="49" t="s">
        <v>220</v>
      </c>
      <c r="C8" s="36" t="s">
        <v>8</v>
      </c>
      <c r="D8" s="32">
        <v>112</v>
      </c>
      <c r="E8" s="32">
        <f t="shared" si="0"/>
        <v>104.2</v>
      </c>
      <c r="F8" s="23">
        <v>108.2</v>
      </c>
      <c r="G8" s="85">
        <v>105.7</v>
      </c>
      <c r="H8" s="85">
        <v>114.9</v>
      </c>
      <c r="I8" s="85">
        <v>104.2</v>
      </c>
      <c r="J8" s="85">
        <v>120.6</v>
      </c>
      <c r="K8" s="85">
        <v>121.5</v>
      </c>
      <c r="L8" s="85">
        <v>109.7</v>
      </c>
      <c r="M8" s="85">
        <v>119.5</v>
      </c>
      <c r="N8" s="85">
        <v>106.7</v>
      </c>
      <c r="O8" s="85">
        <v>500</v>
      </c>
      <c r="P8" s="24">
        <v>118.5</v>
      </c>
    </row>
    <row r="9" spans="1:16" x14ac:dyDescent="0.45">
      <c r="A9" s="39">
        <f t="shared" si="1"/>
        <v>7</v>
      </c>
      <c r="B9" s="49" t="s">
        <v>185</v>
      </c>
      <c r="C9" s="36" t="s">
        <v>23</v>
      </c>
      <c r="D9" s="32">
        <v>116.13333333333334</v>
      </c>
      <c r="E9" s="32">
        <f t="shared" si="0"/>
        <v>107.3</v>
      </c>
      <c r="F9" s="23">
        <v>150.30000000000001</v>
      </c>
      <c r="G9" s="85">
        <v>120.8</v>
      </c>
      <c r="H9" s="85">
        <v>123.6</v>
      </c>
      <c r="I9" s="85">
        <v>124.9</v>
      </c>
      <c r="J9" s="85">
        <v>120.6</v>
      </c>
      <c r="K9" s="85">
        <v>109.8</v>
      </c>
      <c r="L9" s="85">
        <v>112.3</v>
      </c>
      <c r="M9" s="85">
        <v>114.9</v>
      </c>
      <c r="N9" s="85">
        <v>107.3</v>
      </c>
      <c r="O9" s="85">
        <v>120.6</v>
      </c>
      <c r="P9" s="24">
        <v>115.3</v>
      </c>
    </row>
    <row r="10" spans="1:16" x14ac:dyDescent="0.45">
      <c r="A10" s="39">
        <f t="shared" si="1"/>
        <v>8</v>
      </c>
      <c r="B10" s="49" t="s">
        <v>221</v>
      </c>
      <c r="C10" s="36" t="s">
        <v>13</v>
      </c>
      <c r="D10" s="32">
        <v>117.76666666666668</v>
      </c>
      <c r="E10" s="32">
        <f t="shared" si="0"/>
        <v>105.2</v>
      </c>
      <c r="F10" s="23">
        <v>130.19999999999999</v>
      </c>
      <c r="G10" s="85">
        <v>114.5</v>
      </c>
      <c r="H10" s="85">
        <v>115</v>
      </c>
      <c r="I10" s="85">
        <v>127.9</v>
      </c>
      <c r="J10" s="85">
        <v>131.4</v>
      </c>
      <c r="K10" s="85">
        <v>109.3</v>
      </c>
      <c r="L10" s="85">
        <v>130.1</v>
      </c>
      <c r="M10" s="85">
        <v>117.8</v>
      </c>
      <c r="N10" s="85">
        <v>105.2</v>
      </c>
      <c r="O10" s="85">
        <v>124.3</v>
      </c>
      <c r="P10" s="24">
        <v>115.8</v>
      </c>
    </row>
    <row r="11" spans="1:16" x14ac:dyDescent="0.45">
      <c r="A11" s="39">
        <f t="shared" si="1"/>
        <v>9</v>
      </c>
      <c r="B11" s="49" t="s">
        <v>222</v>
      </c>
      <c r="C11" s="36" t="s">
        <v>13</v>
      </c>
      <c r="D11" s="32">
        <v>118.66666666666667</v>
      </c>
      <c r="E11" s="32">
        <f t="shared" si="0"/>
        <v>107.8</v>
      </c>
      <c r="F11" s="23">
        <v>123.8</v>
      </c>
      <c r="G11" s="85">
        <v>113</v>
      </c>
      <c r="H11" s="85">
        <v>500</v>
      </c>
      <c r="I11" s="85">
        <v>127.8</v>
      </c>
      <c r="J11" s="85">
        <v>125.4</v>
      </c>
      <c r="K11" s="85">
        <v>117.2</v>
      </c>
      <c r="L11" s="85">
        <v>500</v>
      </c>
      <c r="M11" s="85">
        <v>112.9</v>
      </c>
      <c r="N11" s="85">
        <v>107.8</v>
      </c>
      <c r="O11" s="85">
        <v>115.7</v>
      </c>
      <c r="P11" s="24">
        <v>124.4</v>
      </c>
    </row>
    <row r="12" spans="1:16" x14ac:dyDescent="0.45">
      <c r="A12" s="39">
        <f t="shared" si="1"/>
        <v>10</v>
      </c>
      <c r="B12" s="49" t="s">
        <v>223</v>
      </c>
      <c r="C12" s="36" t="s">
        <v>8</v>
      </c>
      <c r="D12" s="32">
        <v>131.48888888888891</v>
      </c>
      <c r="E12" s="32">
        <f t="shared" si="0"/>
        <v>123</v>
      </c>
      <c r="F12" s="23">
        <v>130.4</v>
      </c>
      <c r="G12" s="85">
        <v>134.69999999999999</v>
      </c>
      <c r="H12" s="85">
        <v>500</v>
      </c>
      <c r="I12" s="85">
        <v>137.6</v>
      </c>
      <c r="J12" s="85">
        <v>136.5</v>
      </c>
      <c r="K12" s="85">
        <v>128.80000000000001</v>
      </c>
      <c r="L12" s="85">
        <v>123.5</v>
      </c>
      <c r="M12" s="85">
        <v>123</v>
      </c>
      <c r="N12" s="85">
        <v>133.19999999999999</v>
      </c>
      <c r="O12" s="85">
        <v>138.5</v>
      </c>
      <c r="P12" s="24">
        <v>135.69999999999999</v>
      </c>
    </row>
    <row r="13" spans="1:16" x14ac:dyDescent="0.45">
      <c r="A13" s="39">
        <f t="shared" si="1"/>
        <v>11</v>
      </c>
      <c r="B13" s="49" t="s">
        <v>199</v>
      </c>
      <c r="C13" s="36" t="s">
        <v>17</v>
      </c>
      <c r="D13" s="32">
        <v>154.26666666666668</v>
      </c>
      <c r="E13" s="32">
        <f t="shared" si="0"/>
        <v>103.9</v>
      </c>
      <c r="F13" s="35">
        <v>113.6</v>
      </c>
      <c r="G13" s="37">
        <v>108.2</v>
      </c>
      <c r="H13" s="37">
        <v>112.5</v>
      </c>
      <c r="I13" s="37">
        <v>103.9</v>
      </c>
      <c r="J13" s="37">
        <v>111.2</v>
      </c>
      <c r="K13" s="37">
        <v>105.9</v>
      </c>
      <c r="L13" s="87">
        <v>500</v>
      </c>
      <c r="M13" s="37">
        <v>110.1</v>
      </c>
      <c r="N13" s="37">
        <v>123</v>
      </c>
      <c r="O13" s="82">
        <v>500</v>
      </c>
      <c r="P13" s="36">
        <v>500</v>
      </c>
    </row>
    <row r="14" spans="1:16" x14ac:dyDescent="0.45">
      <c r="A14" s="39">
        <f t="shared" si="1"/>
        <v>12</v>
      </c>
      <c r="B14" s="49" t="s">
        <v>197</v>
      </c>
      <c r="C14" s="36" t="s">
        <v>8</v>
      </c>
      <c r="D14" s="32">
        <v>168.21111111111111</v>
      </c>
      <c r="E14" s="32">
        <f t="shared" si="0"/>
        <v>118.2</v>
      </c>
      <c r="F14" s="35">
        <v>118.2</v>
      </c>
      <c r="G14" s="37">
        <v>121.1</v>
      </c>
      <c r="H14" s="82">
        <v>500</v>
      </c>
      <c r="I14" s="37">
        <v>125</v>
      </c>
      <c r="J14" s="82">
        <v>500</v>
      </c>
      <c r="K14" s="37">
        <v>127</v>
      </c>
      <c r="L14" s="38">
        <v>500</v>
      </c>
      <c r="M14" s="37">
        <v>123.3</v>
      </c>
      <c r="N14" s="37">
        <v>128.6</v>
      </c>
      <c r="O14" s="37">
        <v>140.19999999999999</v>
      </c>
      <c r="P14" s="36">
        <v>130.5</v>
      </c>
    </row>
    <row r="15" spans="1:16" x14ac:dyDescent="0.45">
      <c r="A15" s="39">
        <f t="shared" si="1"/>
        <v>13</v>
      </c>
      <c r="B15" s="49" t="s">
        <v>224</v>
      </c>
      <c r="C15" s="36" t="s">
        <v>267</v>
      </c>
      <c r="D15" s="32">
        <v>284.26666666666665</v>
      </c>
      <c r="E15" s="32">
        <f t="shared" si="0"/>
        <v>108.2</v>
      </c>
      <c r="F15" s="35">
        <v>108.5</v>
      </c>
      <c r="G15" s="37">
        <v>117.1</v>
      </c>
      <c r="H15" s="37">
        <v>108.2</v>
      </c>
      <c r="I15" s="37">
        <v>111.8</v>
      </c>
      <c r="J15" s="37">
        <v>112.8</v>
      </c>
      <c r="K15" s="82">
        <v>500</v>
      </c>
      <c r="L15" s="87">
        <v>500</v>
      </c>
      <c r="M15" s="37">
        <v>500</v>
      </c>
      <c r="N15" s="37">
        <v>500</v>
      </c>
      <c r="O15" s="37">
        <v>500</v>
      </c>
      <c r="P15" s="36">
        <v>500</v>
      </c>
    </row>
    <row r="16" spans="1:16" x14ac:dyDescent="0.45">
      <c r="A16" s="39">
        <f t="shared" si="1"/>
        <v>14</v>
      </c>
      <c r="B16" s="49" t="s">
        <v>225</v>
      </c>
      <c r="C16" s="36" t="s">
        <v>17</v>
      </c>
      <c r="D16" s="32">
        <v>295.02222222222218</v>
      </c>
      <c r="E16" s="32">
        <f t="shared" si="0"/>
        <v>123.2</v>
      </c>
      <c r="F16" s="81">
        <v>500</v>
      </c>
      <c r="G16" s="37">
        <v>143.19999999999999</v>
      </c>
      <c r="H16" s="37">
        <v>123.2</v>
      </c>
      <c r="I16" s="82">
        <v>500</v>
      </c>
      <c r="J16" s="37">
        <v>500</v>
      </c>
      <c r="K16" s="37">
        <v>124.6</v>
      </c>
      <c r="L16" s="38">
        <v>136.80000000000001</v>
      </c>
      <c r="M16" s="37">
        <v>500</v>
      </c>
      <c r="N16" s="37">
        <v>127.4</v>
      </c>
      <c r="O16" s="37">
        <v>500</v>
      </c>
      <c r="P16" s="36">
        <v>500</v>
      </c>
    </row>
    <row r="17" spans="1:16" ht="14.65" thickBot="1" x14ac:dyDescent="0.5">
      <c r="A17" s="43">
        <f t="shared" si="1"/>
        <v>15</v>
      </c>
      <c r="B17" s="53" t="s">
        <v>226</v>
      </c>
      <c r="C17" s="45" t="s">
        <v>17</v>
      </c>
      <c r="D17" s="46">
        <v>381.17777777777775</v>
      </c>
      <c r="E17" s="46">
        <f t="shared" si="0"/>
        <v>113.1</v>
      </c>
      <c r="F17" s="44">
        <v>121.2</v>
      </c>
      <c r="G17" s="47">
        <v>113.1</v>
      </c>
      <c r="H17" s="94">
        <v>500</v>
      </c>
      <c r="I17" s="47">
        <v>196.3</v>
      </c>
      <c r="J17" s="94">
        <v>500</v>
      </c>
      <c r="K17" s="47">
        <v>500</v>
      </c>
      <c r="L17" s="48">
        <v>500</v>
      </c>
      <c r="M17" s="47">
        <v>500</v>
      </c>
      <c r="N17" s="47">
        <v>500</v>
      </c>
      <c r="O17" s="47">
        <v>500</v>
      </c>
      <c r="P17" s="45">
        <v>500</v>
      </c>
    </row>
  </sheetData>
  <mergeCells count="1">
    <mergeCell ref="A1:P1"/>
  </mergeCells>
  <conditionalFormatting sqref="E3:E16">
    <cfRule type="top10" dxfId="2" priority="3" bottom="1" rank="1"/>
  </conditionalFormatting>
  <conditionalFormatting sqref="F3:P12">
    <cfRule type="cellIs" dxfId="1" priority="1" operator="equal">
      <formula>LARGE($F3:$Q3,2)</formula>
    </cfRule>
    <cfRule type="cellIs" dxfId="0" priority="2" operator="equal">
      <formula>LARGE($F3:$Q3,1)</formula>
    </cfRule>
  </conditionalFormatting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B645-703A-42F2-B1FB-90315130CE5C}">
  <sheetPr>
    <pageSetUpPr fitToPage="1"/>
  </sheetPr>
  <dimension ref="A1:Y164"/>
  <sheetViews>
    <sheetView tabSelected="1" topLeftCell="A144" zoomScale="70" zoomScaleNormal="70" workbookViewId="0">
      <selection activeCell="I180" sqref="I180"/>
    </sheetView>
  </sheetViews>
  <sheetFormatPr defaultRowHeight="14.25" x14ac:dyDescent="0.45"/>
  <cols>
    <col min="1" max="1" width="4.53125" bestFit="1" customWidth="1"/>
    <col min="2" max="2" width="21.86328125" bestFit="1" customWidth="1"/>
    <col min="3" max="3" width="7.796875" bestFit="1" customWidth="1"/>
    <col min="4" max="4" width="11.53125" bestFit="1" customWidth="1"/>
    <col min="5" max="5" width="14.33203125" bestFit="1" customWidth="1"/>
    <col min="6" max="6" width="8.86328125" bestFit="1" customWidth="1"/>
    <col min="7" max="22" width="8.796875" bestFit="1" customWidth="1"/>
    <col min="24" max="24" width="10" bestFit="1" customWidth="1"/>
    <col min="25" max="25" width="9.53125" bestFit="1" customWidth="1"/>
  </cols>
  <sheetData>
    <row r="1" spans="1:25" ht="21.4" thickBot="1" x14ac:dyDescent="0.7">
      <c r="A1" s="145" t="s">
        <v>243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7"/>
      <c r="X1" s="150" t="s">
        <v>241</v>
      </c>
      <c r="Y1" s="148" t="s">
        <v>68</v>
      </c>
    </row>
    <row r="2" spans="1:25" ht="14.65" thickBot="1" x14ac:dyDescent="0.5">
      <c r="A2" s="55" t="s">
        <v>65</v>
      </c>
      <c r="B2" s="54" t="s">
        <v>66</v>
      </c>
      <c r="C2" s="56" t="s">
        <v>67</v>
      </c>
      <c r="D2" s="72" t="s">
        <v>265</v>
      </c>
      <c r="E2" s="55" t="s">
        <v>242</v>
      </c>
      <c r="F2" s="104" t="s">
        <v>288</v>
      </c>
      <c r="G2" s="15" t="s">
        <v>136</v>
      </c>
      <c r="H2" s="16" t="s">
        <v>137</v>
      </c>
      <c r="I2" s="16" t="s">
        <v>138</v>
      </c>
      <c r="J2" s="16" t="s">
        <v>227</v>
      </c>
      <c r="K2" s="16" t="s">
        <v>228</v>
      </c>
      <c r="L2" s="16" t="s">
        <v>229</v>
      </c>
      <c r="M2" s="16" t="s">
        <v>230</v>
      </c>
      <c r="N2" s="16" t="s">
        <v>231</v>
      </c>
      <c r="O2" s="16" t="s">
        <v>266</v>
      </c>
      <c r="P2" s="16" t="s">
        <v>232</v>
      </c>
      <c r="Q2" s="16" t="s">
        <v>233</v>
      </c>
      <c r="R2" s="16" t="s">
        <v>236</v>
      </c>
      <c r="S2" s="16" t="s">
        <v>237</v>
      </c>
      <c r="T2" s="16" t="s">
        <v>238</v>
      </c>
      <c r="U2" s="16" t="s">
        <v>239</v>
      </c>
      <c r="V2" s="17" t="s">
        <v>240</v>
      </c>
      <c r="X2" s="151"/>
      <c r="Y2" s="149"/>
    </row>
    <row r="3" spans="1:25" x14ac:dyDescent="0.45">
      <c r="A3" s="21">
        <v>1</v>
      </c>
      <c r="B3" s="18" t="s">
        <v>43</v>
      </c>
      <c r="C3" s="19" t="s">
        <v>15</v>
      </c>
      <c r="D3" s="95">
        <f>MIN(_xlfn.XLOOKUP(B3,'F3E 2025'!B:B,'F3E 2025'!E:E,200),_xlfn.XLOOKUP(B3,'F3E 2023'!B:B,'F3E 2023'!E:E,200),_xlfn.XLOOKUP(B3,'F3E 2022'!B:B,'F3E 2022'!E:E,200),_xlfn.XLOOKUP(B3,'F3E 2019'!B:B,'F3E 2019'!E:E,200),_xlfn.XLOOKUP(B3,'F3E 2018'!B:B,'F3E 2018'!E:E,200),_xlfn.XLOOKUP(B3,'F3E 2016'!B:B,'F3E 2016'!E:E,200),_xlfn.XLOOKUP(B3,'F3E 2014'!B:B,'F3E 2014'!E:E,200),_xlfn.XLOOKUP(B3,'F3E 2012'!B:B,'F3E 2012'!E:E,200),_xlfn.XLOOKUP(B3,'F3E 2010'!B:B,'F3E 2010'!E:E,200),_xlfn.XLOOKUP(B3,'F3E 2008'!B:B,'F3E 2008'!B:B,200),_xlfn.XLOOKUP(B3,'F3E 2006'!B:B,'F3E 2006'!E:E,200),_xlfn.XLOOKUP(B3,'F3E 2004'!B:B,'F3E 2004'!E:E,200),_xlfn.XLOOKUP(B3,'F3E 2002'!B:B,'F3E 2002'!E:E,200),_xlfn.XLOOKUP(B3,'F3E 2000'!B:B,'F3E 2000'!E:E,200),_xlfn.XLOOKUP(B3,'F3E 1998'!B:B,'F3E 1998'!E:E,200),_xlfn.XLOOKUP(B3,'F3E 1996'!B:B,'F3E 1996'!E:E,200),_xlfn.XLOOKUP(B3,'F3E 1994'!B:B,'F3E 1994'!E:E,200))</f>
        <v>55.03</v>
      </c>
      <c r="E3" s="77">
        <f>_xlfn.XLOOKUP(F3,X:X,Y:Y,0)+_xlfn.XLOOKUP(G3,X:X,Y:Y,0)+_xlfn.XLOOKUP(H3,X:X,Y:Y,0)+_xlfn.XLOOKUP(I3,X:X,Y:Y,0)+_xlfn.XLOOKUP(J3,X:X,Y:Y,0)+_xlfn.XLOOKUP(K3,X:X,Y:Y,0)+_xlfn.XLOOKUP(L3,X:X,Y:Y,0)+_xlfn.XLOOKUP(M3,X:X,Y:Y,0)+_xlfn.XLOOKUP(N3,X:X,Y:Y,0)+_xlfn.XLOOKUP(O3,X:X,Y:Y,0)+_xlfn.XLOOKUP(P3,X:X,Y:Y,0)+_xlfn.XLOOKUP(Q3,X:X,Y:Y,0)+_xlfn.XLOOKUP(R3,X:X,Y:Y,0)+_xlfn.XLOOKUP(S3,X:X,Y:Y,0)+_xlfn.XLOOKUP(T3,X:X,Y:Y,0)+_xlfn.XLOOKUP(U3,X:X,Y:Y,0)+_xlfn.XLOOKUP(V3,X:X,Y:Y,0)</f>
        <v>678.92910389414533</v>
      </c>
      <c r="F3" s="21">
        <f>_xlfn.XLOOKUP(B3,'F3E 2025'!$B$3:$B$22,'F3E 2025'!$A$3:$A$22,"-")</f>
        <v>8</v>
      </c>
      <c r="G3" s="4">
        <f>_xlfn.XLOOKUP(B3,'F3E 2023'!$B$3:$B$22,'F3E 2023'!$A$3:$A$22,"-")</f>
        <v>1</v>
      </c>
      <c r="H3" s="4">
        <f>_xlfn.XLOOKUP(B3,'F3E 2022'!$B$3:$B$100,'F3E 2022'!$A$3:$A$100,"-")</f>
        <v>2</v>
      </c>
      <c r="I3" s="4">
        <f>_xlfn.XLOOKUP(B3,'F3E 2019'!$B$3:$B$100,'F3E 2019'!$A$3:$A$100,"-")</f>
        <v>1</v>
      </c>
      <c r="J3" s="4">
        <f>_xlfn.XLOOKUP(B3,'F3E 2018'!$B$3:$B$96,'F3E 2018'!$A$3:$A$96,"-")</f>
        <v>2</v>
      </c>
      <c r="K3" s="4">
        <f>_xlfn.XLOOKUP(B3,'F3E 2016'!$B$3:$B$100,'F3E 2016'!$A$3:$A$100,"-")</f>
        <v>2</v>
      </c>
      <c r="L3" s="4">
        <f>_xlfn.XLOOKUP(B3,'F3E 2014'!$B$3:$B$100,'F3E 2014'!$A$3:$A$100,"-")</f>
        <v>2</v>
      </c>
      <c r="M3" s="4">
        <f>_xlfn.XLOOKUP(B3,'F3E 2012'!$B$3:$B$100,'F3E 2012'!$A$3:$A$100,"-")</f>
        <v>3</v>
      </c>
      <c r="N3" s="4">
        <f>_xlfn.XLOOKUP(B3,'F3E 2010'!$B$3:$B$100,'F3E 2010'!$A$3:$A$100,"-")</f>
        <v>13</v>
      </c>
      <c r="O3" s="4" t="str">
        <f>_xlfn.XLOOKUP(B3,'F3E 2008'!$B$3:$B$100,'F3E 2008'!$A$3:$A$100,"-")</f>
        <v>-</v>
      </c>
      <c r="P3" s="4" t="str">
        <f>_xlfn.XLOOKUP(B3,'F3E 2006'!$B$3:$B$100,'F3E 2006'!$A$3:$A$100,"-")</f>
        <v>-</v>
      </c>
      <c r="Q3" s="4" t="str">
        <f>_xlfn.XLOOKUP(B3,'F3E 2004'!$B$3:$B$100,'F3E 2004'!$A$3:$A$100,"-")</f>
        <v>-</v>
      </c>
      <c r="R3" s="4" t="str">
        <f>_xlfn.XLOOKUP(B3,'F3E 2002'!$B$3:$B$100,'F3E 2002'!$A$3:$A$100,"-")</f>
        <v>-</v>
      </c>
      <c r="S3" s="4" t="str">
        <f>_xlfn.XLOOKUP(B3,'F3E 2000'!$B$3:$B$100,'F3E 2000'!$A$3:$A$100,"-")</f>
        <v>-</v>
      </c>
      <c r="T3" s="4" t="str">
        <f>_xlfn.XLOOKUP(B3,'F3E 1998'!$B$3:$B$100,'F3E 1998'!$A$3:$A$100,"-")</f>
        <v>-</v>
      </c>
      <c r="U3" s="4" t="str">
        <f>_xlfn.XLOOKUP(B3,'F3E 1996'!$B$3:$B$100,'F3E 1996'!$A$3:$A$100,"-")</f>
        <v>-</v>
      </c>
      <c r="V3" s="5" t="str">
        <f>_xlfn.XLOOKUP(B3,'F3E 1994'!$B$3:$B$100,'F3E 1994'!$A$3:$A$100,"-")</f>
        <v>-</v>
      </c>
      <c r="X3" s="74">
        <v>1</v>
      </c>
      <c r="Y3" s="97">
        <f>99*EXP(-(X3-1)/7)+1</f>
        <v>100</v>
      </c>
    </row>
    <row r="4" spans="1:25" x14ac:dyDescent="0.45">
      <c r="A4" s="22">
        <v>2</v>
      </c>
      <c r="B4" s="23" t="s">
        <v>49</v>
      </c>
      <c r="C4" s="24" t="s">
        <v>15</v>
      </c>
      <c r="D4" s="95">
        <f>MIN(_xlfn.XLOOKUP(B4,'F3E 2025'!B:B,'F3E 2025'!E:E,200),_xlfn.XLOOKUP(B4,'F3E 2023'!B:B,'F3E 2023'!E:E,200),_xlfn.XLOOKUP(B4,'F3E 2022'!B:B,'F3E 2022'!E:E,200),_xlfn.XLOOKUP(B4,'F3E 2019'!B:B,'F3E 2019'!E:E,200),_xlfn.XLOOKUP(B4,'F3E 2018'!B:B,'F3E 2018'!E:E,200),_xlfn.XLOOKUP(B4,'F3E 2016'!B:B,'F3E 2016'!E:E,200),_xlfn.XLOOKUP(B4,'F3E 2014'!B:B,'F3E 2014'!E:E,200),_xlfn.XLOOKUP(B4,'F3E 2012'!B:B,'F3E 2012'!E:E,200),_xlfn.XLOOKUP(B4,'F3E 2010'!B:B,'F3E 2010'!E:E,200),_xlfn.XLOOKUP(B4,'F3E 2008'!B:B,'F3E 2008'!B:B,200),_xlfn.XLOOKUP(B4,'F3E 2006'!B:B,'F3E 2006'!E:E,200),_xlfn.XLOOKUP(B4,'F3E 2004'!B:B,'F3E 2004'!E:E,200),_xlfn.XLOOKUP(B4,'F3E 2002'!B:B,'F3E 2002'!E:E,200),_xlfn.XLOOKUP(B4,'F3E 2000'!B:B,'F3E 2000'!E:E,200),_xlfn.XLOOKUP(B4,'F3E 1998'!B:B,'F3E 1998'!E:E,200),_xlfn.XLOOKUP(B4,'F3E 1996'!B:B,'F3E 1996'!E:E,200),_xlfn.XLOOKUP(B4,'F3E 1994'!B:B,'F3E 1994'!E:E,200))</f>
        <v>55.86</v>
      </c>
      <c r="E4" s="78">
        <f>_xlfn.XLOOKUP(F4,X:X,Y:Y,0)+_xlfn.XLOOKUP(G4,X:X,Y:Y,0)+_xlfn.XLOOKUP(H4,X:X,Y:Y,0)+_xlfn.XLOOKUP(I4,X:X,Y:Y,0)+_xlfn.XLOOKUP(J4,X:X,Y:Y,0)+_xlfn.XLOOKUP(K4,X:X,Y:Y,0)+_xlfn.XLOOKUP(L4,X:X,Y:Y,0)+_xlfn.XLOOKUP(M4,X:X,Y:Y,0)+_xlfn.XLOOKUP(N4,X:X,Y:Y,0)+_xlfn.XLOOKUP(O4,X:X,Y:Y,0)+_xlfn.XLOOKUP(P4,X:X,Y:Y,0)+_xlfn.XLOOKUP(Q4,X:X,Y:Y,0)+_xlfn.XLOOKUP(R4,X:X,Y:Y,0)+_xlfn.XLOOKUP(S4,X:X,Y:Y,0)+_xlfn.XLOOKUP(T4,X:X,Y:Y,0)+_xlfn.XLOOKUP(U4,X:X,Y:Y,0)+_xlfn.XLOOKUP(V4,X:X,Y:Y,0)</f>
        <v>593.10293307693621</v>
      </c>
      <c r="F4" s="6">
        <f>_xlfn.XLOOKUP(B4,'F3E 2025'!$B$3:$B$22,'F3E 2025'!$A$3:$A$22,"-")</f>
        <v>7</v>
      </c>
      <c r="G4" s="6">
        <f>_xlfn.XLOOKUP(B4,'F3E 2023'!$B$3:$B$22,'F3E 2023'!$A$3:$A$22,"-")</f>
        <v>5</v>
      </c>
      <c r="H4" s="6">
        <f>_xlfn.XLOOKUP(B4,'F3E 2022'!$B$3:$B$100,'F3E 2022'!$A$3:$A$100,"-")</f>
        <v>1</v>
      </c>
      <c r="I4" s="6">
        <f>_xlfn.XLOOKUP(B4,'F3E 2019'!$B$3:$B$100,'F3E 2019'!$A$3:$A$100,"-")</f>
        <v>2</v>
      </c>
      <c r="J4" s="6">
        <f>_xlfn.XLOOKUP(B4,'F3E 2018'!$B$3:$B$96,'F3E 2018'!$A$3:$A$96,"-")</f>
        <v>1</v>
      </c>
      <c r="K4" s="6">
        <f>_xlfn.XLOOKUP(B4,'F3E 2016'!$B$3:$B$100,'F3E 2016'!$A$3:$A$100,"-")</f>
        <v>3</v>
      </c>
      <c r="L4" s="6">
        <f>_xlfn.XLOOKUP(B4,'F3E 2014'!$B$3:$B$100,'F3E 2014'!$A$3:$A$100,"-")</f>
        <v>5</v>
      </c>
      <c r="M4" s="6">
        <f>_xlfn.XLOOKUP(B4,'F3E 2012'!$B$3:$B$100,'F3E 2012'!$A$3:$A$100,"-")</f>
        <v>4</v>
      </c>
      <c r="N4" s="6">
        <f>_xlfn.XLOOKUP(B4,'F3E 2010'!$B$3:$B$100,'F3E 2010'!$A$3:$A$100,"-")</f>
        <v>19</v>
      </c>
      <c r="O4" s="6" t="str">
        <f>_xlfn.XLOOKUP(B4,'F3E 2008'!$B$3:$B$100,'F3E 2008'!$A$3:$A$100,"-")</f>
        <v>-</v>
      </c>
      <c r="P4" s="6" t="str">
        <f>_xlfn.XLOOKUP(B4,'F3E 2006'!$B$3:$B$100,'F3E 2006'!$A$3:$A$100,"-")</f>
        <v>-</v>
      </c>
      <c r="Q4" s="6" t="str">
        <f>_xlfn.XLOOKUP(B4,'F3E 2004'!$B$3:$B$100,'F3E 2004'!$A$3:$A$100,"-")</f>
        <v>-</v>
      </c>
      <c r="R4" s="6" t="str">
        <f>_xlfn.XLOOKUP(B4,'F3E 2002'!$B$3:$B$100,'F3E 2002'!$A$3:$A$100,"-")</f>
        <v>-</v>
      </c>
      <c r="S4" s="6" t="str">
        <f>_xlfn.XLOOKUP(B4,'F3E 2000'!$B$3:$B$100,'F3E 2000'!$A$3:$A$100,"-")</f>
        <v>-</v>
      </c>
      <c r="T4" s="6" t="str">
        <f>_xlfn.XLOOKUP(B4,'F3E 1998'!$B$3:$B$100,'F3E 1998'!$A$3:$A$100,"-")</f>
        <v>-</v>
      </c>
      <c r="U4" s="6" t="str">
        <f>_xlfn.XLOOKUP(B4,'F3E 1996'!$B$3:$B$100,'F3E 1996'!$A$3:$A$100,"-")</f>
        <v>-</v>
      </c>
      <c r="V4" s="7" t="str">
        <f>_xlfn.XLOOKUP(B4,'F3E 1994'!$B$3:$B$100,'F3E 1994'!$A$3:$A$100,"-")</f>
        <v>-</v>
      </c>
      <c r="X4" s="75">
        <v>2</v>
      </c>
      <c r="Y4" s="97">
        <f>99*EXP(-(X4-1)/7)+1</f>
        <v>86.820912075267984</v>
      </c>
    </row>
    <row r="5" spans="1:25" x14ac:dyDescent="0.45">
      <c r="A5" s="8">
        <v>3</v>
      </c>
      <c r="B5" s="23" t="s">
        <v>12</v>
      </c>
      <c r="C5" s="24" t="s">
        <v>10</v>
      </c>
      <c r="D5" s="95">
        <f>MIN(_xlfn.XLOOKUP(B5,'F3E 2025'!B:B,'F3E 2025'!E:E,200),_xlfn.XLOOKUP(B5,'F3E 2023'!B:B,'F3E 2023'!E:E,200),_xlfn.XLOOKUP(B5,'F3E 2022'!B:B,'F3E 2022'!E:E,200),_xlfn.XLOOKUP(B5,'F3E 2019'!B:B,'F3E 2019'!E:E,200),_xlfn.XLOOKUP(B5,'F3E 2018'!B:B,'F3E 2018'!E:E,200),_xlfn.XLOOKUP(B5,'F3E 2016'!B:B,'F3E 2016'!E:E,200),_xlfn.XLOOKUP(B5,'F3E 2014'!B:B,'F3E 2014'!E:E,200),_xlfn.XLOOKUP(B5,'F3E 2012'!B:B,'F3E 2012'!E:E,200),_xlfn.XLOOKUP(B5,'F3E 2010'!B:B,'F3E 2010'!E:E,200),_xlfn.XLOOKUP(B5,'F3E 2008'!B:B,'F3E 2008'!B:B,200),_xlfn.XLOOKUP(B5,'F3E 2006'!B:B,'F3E 2006'!E:E,200),_xlfn.XLOOKUP(B5,'F3E 2004'!B:B,'F3E 2004'!E:E,200),_xlfn.XLOOKUP(B5,'F3E 2002'!B:B,'F3E 2002'!E:E,200),_xlfn.XLOOKUP(B5,'F3E 2000'!B:B,'F3E 2000'!E:E,200),_xlfn.XLOOKUP(B5,'F3E 1998'!B:B,'F3E 1998'!E:E,200),_xlfn.XLOOKUP(B5,'F3E 1996'!B:B,'F3E 1996'!E:E,200),_xlfn.XLOOKUP(B5,'F3E 1994'!B:B,'F3E 1994'!E:E,200))</f>
        <v>67.12</v>
      </c>
      <c r="E5" s="78">
        <f>_xlfn.XLOOKUP(F5,X:X,Y:Y,0)+_xlfn.XLOOKUP(G5,X:X,Y:Y,0)+_xlfn.XLOOKUP(H5,X:X,Y:Y,0)+_xlfn.XLOOKUP(I5,X:X,Y:Y,0)+_xlfn.XLOOKUP(J5,X:X,Y:Y,0)+_xlfn.XLOOKUP(K5,X:X,Y:Y,0)+_xlfn.XLOOKUP(L5,X:X,Y:Y,0)+_xlfn.XLOOKUP(M5,X:X,Y:Y,0)+_xlfn.XLOOKUP(N5,X:X,Y:Y,0)+_xlfn.XLOOKUP(O5,X:X,Y:Y,0)+_xlfn.XLOOKUP(P5,X:X,Y:Y,0)+_xlfn.XLOOKUP(Q5,X:X,Y:Y,0)+_xlfn.XLOOKUP(R5,X:X,Y:Y,0)+_xlfn.XLOOKUP(S5,X:X,Y:Y,0)+_xlfn.XLOOKUP(T5,X:X,Y:Y,0)+_xlfn.XLOOKUP(U5,X:X,Y:Y,0)+_xlfn.XLOOKUP(V5,X:X,Y:Y,0)</f>
        <v>489.92679487501704</v>
      </c>
      <c r="F5" s="6" t="str">
        <f>_xlfn.XLOOKUP(B5,'F3E 2025'!$B$3:$B$22,'F3E 2025'!$A$3:$A$22,"-")</f>
        <v>-</v>
      </c>
      <c r="G5" s="6" t="str">
        <f>_xlfn.XLOOKUP(B5,'F3E 2023'!$B$3:$B$22,'F3E 2023'!$A$3:$A$22,"-")</f>
        <v>-</v>
      </c>
      <c r="H5" s="6" t="str">
        <f>_xlfn.XLOOKUP(B5,'F3E 2022'!$B$3:$B$100,'F3E 2022'!$A$3:$A$100,"-")</f>
        <v>-</v>
      </c>
      <c r="I5" s="6" t="str">
        <f>_xlfn.XLOOKUP(B5,'F3E 2019'!$B$3:$B$100,'F3E 2019'!$A$3:$A$100,"-")</f>
        <v>-</v>
      </c>
      <c r="J5" s="6" t="str">
        <f>_xlfn.XLOOKUP(B5,'F3E 2018'!$B$3:$B$96,'F3E 2018'!$A$3:$A$96,"-")</f>
        <v>-</v>
      </c>
      <c r="K5" s="6" t="str">
        <f>_xlfn.XLOOKUP(B5,'F3E 2016'!$B$3:$B$100,'F3E 2016'!$A$3:$A$100,"-")</f>
        <v>-</v>
      </c>
      <c r="L5" s="6" t="str">
        <f>_xlfn.XLOOKUP(B5,'F3E 2014'!$B$3:$B$100,'F3E 2014'!$A$3:$A$100,"-")</f>
        <v>-</v>
      </c>
      <c r="M5" s="6" t="str">
        <f>_xlfn.XLOOKUP(B5,'F3E 2012'!$B$3:$B$100,'F3E 2012'!$A$3:$A$100,"-")</f>
        <v>-</v>
      </c>
      <c r="N5" s="6" t="str">
        <f>_xlfn.XLOOKUP(B5,'F3E 2010'!$B$3:$B$100,'F3E 2010'!$A$3:$A$100,"-")</f>
        <v>-</v>
      </c>
      <c r="O5" s="6" t="str">
        <f>_xlfn.XLOOKUP(B5,'F3E 2008'!$B$3:$B$100,'F3E 2008'!$A$3:$A$100,"-")</f>
        <v>-</v>
      </c>
      <c r="P5" s="6" t="str">
        <f>_xlfn.XLOOKUP(B5,'F3E 2006'!$B$3:$B$100,'F3E 2006'!$A$3:$A$100,"-")</f>
        <v>-</v>
      </c>
      <c r="Q5" s="6">
        <f>_xlfn.XLOOKUP(B5,'F3E 2004'!$B$3:$B$100,'F3E 2004'!$A$3:$A$100,"-")</f>
        <v>1</v>
      </c>
      <c r="R5" s="6">
        <f>_xlfn.XLOOKUP(B5,'F3E 2002'!$B$3:$B$100,'F3E 2002'!$A$3:$A$100,"-")</f>
        <v>2</v>
      </c>
      <c r="S5" s="6">
        <f>_xlfn.XLOOKUP(B5,'F3E 2000'!$B$3:$B$100,'F3E 2000'!$A$3:$A$100,"-")</f>
        <v>2</v>
      </c>
      <c r="T5" s="6">
        <f>_xlfn.XLOOKUP(B5,'F3E 1998'!$B$3:$B$100,'F3E 1998'!$A$3:$A$100,"-")</f>
        <v>3</v>
      </c>
      <c r="U5" s="6">
        <f>_xlfn.XLOOKUP(B5,'F3E 1996'!$B$3:$B$100,'F3E 1996'!$A$3:$A$100,"-")</f>
        <v>4</v>
      </c>
      <c r="V5" s="7">
        <f>_xlfn.XLOOKUP(B5,'F3E 1994'!$B$3:$B$100,'F3E 1994'!$A$3:$A$100,"-")</f>
        <v>3</v>
      </c>
      <c r="X5" s="76">
        <v>3</v>
      </c>
      <c r="Y5" s="97">
        <f t="shared" ref="Y5:Y62" si="0">99*EXP(-(X5-1)/7)+1</f>
        <v>75.39625201445331</v>
      </c>
    </row>
    <row r="6" spans="1:25" x14ac:dyDescent="0.45">
      <c r="A6" s="9">
        <f>A5+1</f>
        <v>4</v>
      </c>
      <c r="B6" s="23" t="s">
        <v>19</v>
      </c>
      <c r="C6" s="24" t="s">
        <v>10</v>
      </c>
      <c r="D6" s="95">
        <f>MIN(_xlfn.XLOOKUP(B6,'F3E 2025'!B:B,'F3E 2025'!E:E,200),_xlfn.XLOOKUP(B6,'F3E 2023'!B:B,'F3E 2023'!E:E,200),_xlfn.XLOOKUP(B6,'F3E 2022'!B:B,'F3E 2022'!E:E,200),_xlfn.XLOOKUP(B6,'F3E 2019'!B:B,'F3E 2019'!E:E,200),_xlfn.XLOOKUP(B6,'F3E 2018'!B:B,'F3E 2018'!E:E,200),_xlfn.XLOOKUP(B6,'F3E 2016'!B:B,'F3E 2016'!E:E,200),_xlfn.XLOOKUP(B6,'F3E 2014'!B:B,'F3E 2014'!E:E,200),_xlfn.XLOOKUP(B6,'F3E 2012'!B:B,'F3E 2012'!E:E,200),_xlfn.XLOOKUP(B6,'F3E 2010'!B:B,'F3E 2010'!E:E,200),_xlfn.XLOOKUP(B6,'F3E 2008'!B:B,'F3E 2008'!B:B,200),_xlfn.XLOOKUP(B6,'F3E 2006'!B:B,'F3E 2006'!E:E,200),_xlfn.XLOOKUP(B6,'F3E 2004'!B:B,'F3E 2004'!E:E,200),_xlfn.XLOOKUP(B6,'F3E 2002'!B:B,'F3E 2002'!E:E,200),_xlfn.XLOOKUP(B6,'F3E 2000'!B:B,'F3E 2000'!E:E,200),_xlfn.XLOOKUP(B6,'F3E 1998'!B:B,'F3E 1998'!E:E,200),_xlfn.XLOOKUP(B6,'F3E 1996'!B:B,'F3E 1996'!E:E,200),_xlfn.XLOOKUP(B6,'F3E 1994'!B:B,'F3E 1994'!E:E,200))</f>
        <v>66.3</v>
      </c>
      <c r="E6" s="78">
        <f>_xlfn.XLOOKUP(F6,X:X,Y:Y,0)+_xlfn.XLOOKUP(G6,X:X,Y:Y,0)+_xlfn.XLOOKUP(H6,X:X,Y:Y,0)+_xlfn.XLOOKUP(I6,X:X,Y:Y,0)+_xlfn.XLOOKUP(J6,X:X,Y:Y,0)+_xlfn.XLOOKUP(K6,X:X,Y:Y,0)+_xlfn.XLOOKUP(L6,X:X,Y:Y,0)+_xlfn.XLOOKUP(M6,X:X,Y:Y,0)+_xlfn.XLOOKUP(N6,X:X,Y:Y,0)+_xlfn.XLOOKUP(O6,X:X,Y:Y,0)+_xlfn.XLOOKUP(P6,X:X,Y:Y,0)+_xlfn.XLOOKUP(Q6,X:X,Y:Y,0)+_xlfn.XLOOKUP(R6,X:X,Y:Y,0)+_xlfn.XLOOKUP(S6,X:X,Y:Y,0)+_xlfn.XLOOKUP(T6,X:X,Y:Y,0)+_xlfn.XLOOKUP(U6,X:X,Y:Y,0)+_xlfn.XLOOKUP(V6,X:X,Y:Y,0)</f>
        <v>349.46462429613837</v>
      </c>
      <c r="F6" s="6" t="str">
        <f>_xlfn.XLOOKUP(B6,'F3E 2025'!$B$3:$B$22,'F3E 2025'!$A$3:$A$22,"-")</f>
        <v>-</v>
      </c>
      <c r="G6" s="6" t="str">
        <f>_xlfn.XLOOKUP(B6,'F3E 2023'!$B$3:$B$22,'F3E 2023'!$A$3:$A$22,"-")</f>
        <v>-</v>
      </c>
      <c r="H6" s="6" t="str">
        <f>_xlfn.XLOOKUP(B6,'F3E 2022'!$B$3:$B$100,'F3E 2022'!$A$3:$A$100,"-")</f>
        <v>-</v>
      </c>
      <c r="I6" s="6" t="str">
        <f>_xlfn.XLOOKUP(B6,'F3E 2019'!$B$3:$B$100,'F3E 2019'!$A$3:$A$100,"-")</f>
        <v>-</v>
      </c>
      <c r="J6" s="6" t="str">
        <f>_xlfn.XLOOKUP(B6,'F3E 2018'!$B$3:$B$96,'F3E 2018'!$A$3:$A$96,"-")</f>
        <v>-</v>
      </c>
      <c r="K6" s="6" t="str">
        <f>_xlfn.XLOOKUP(B6,'F3E 2016'!$B$3:$B$100,'F3E 2016'!$A$3:$A$100,"-")</f>
        <v>-</v>
      </c>
      <c r="L6" s="6" t="str">
        <f>_xlfn.XLOOKUP(B6,'F3E 2014'!$B$3:$B$100,'F3E 2014'!$A$3:$A$100,"-")</f>
        <v>-</v>
      </c>
      <c r="M6" s="6" t="str">
        <f>_xlfn.XLOOKUP(B6,'F3E 2012'!$B$3:$B$100,'F3E 2012'!$A$3:$A$100,"-")</f>
        <v>-</v>
      </c>
      <c r="N6" s="6" t="str">
        <f>_xlfn.XLOOKUP(B6,'F3E 2010'!$B$3:$B$100,'F3E 2010'!$A$3:$A$100,"-")</f>
        <v>-</v>
      </c>
      <c r="O6" s="6" t="str">
        <f>_xlfn.XLOOKUP(B6,'F3E 2008'!$B$3:$B$100,'F3E 2008'!$A$3:$A$100,"-")</f>
        <v>-</v>
      </c>
      <c r="P6" s="6" t="str">
        <f>_xlfn.XLOOKUP(B6,'F3E 2006'!$B$3:$B$100,'F3E 2006'!$A$3:$A$100,"-")</f>
        <v>-</v>
      </c>
      <c r="Q6" s="6" t="str">
        <f>_xlfn.XLOOKUP(B6,'F3E 2004'!$B$3:$B$100,'F3E 2004'!$A$3:$A$100,"-")</f>
        <v>-</v>
      </c>
      <c r="R6" s="6">
        <f>_xlfn.XLOOKUP(B6,'F3E 2002'!$B$3:$B$100,'F3E 2002'!$A$3:$A$100,"-")</f>
        <v>1</v>
      </c>
      <c r="S6" s="6">
        <f>_xlfn.XLOOKUP(B6,'F3E 2000'!$B$3:$B$100,'F3E 2000'!$A$3:$A$100,"-")</f>
        <v>1</v>
      </c>
      <c r="T6" s="6">
        <f>_xlfn.XLOOKUP(B6,'F3E 1998'!$B$3:$B$100,'F3E 1998'!$A$3:$A$100,"-")</f>
        <v>1</v>
      </c>
      <c r="U6" s="6">
        <f>_xlfn.XLOOKUP(B6,'F3E 1996'!$B$3:$B$100,'F3E 1996'!$A$3:$A$100,"-")</f>
        <v>6</v>
      </c>
      <c r="V6" s="7" t="str">
        <f>_xlfn.XLOOKUP(B6,'F3E 1994'!$B$3:$B$100,'F3E 1994'!$A$3:$A$100,"-")</f>
        <v>-</v>
      </c>
      <c r="X6" s="73">
        <v>4</v>
      </c>
      <c r="Y6" s="97">
        <f t="shared" si="0"/>
        <v>65.492466695574507</v>
      </c>
    </row>
    <row r="7" spans="1:25" x14ac:dyDescent="0.45">
      <c r="A7" s="9">
        <f>A6+1</f>
        <v>5</v>
      </c>
      <c r="B7" s="23" t="s">
        <v>35</v>
      </c>
      <c r="C7" s="24" t="s">
        <v>23</v>
      </c>
      <c r="D7" s="95">
        <f>MIN(_xlfn.XLOOKUP(B7,'F3E 2025'!B:B,'F3E 2025'!E:E,200),_xlfn.XLOOKUP(B7,'F3E 2023'!B:B,'F3E 2023'!E:E,200),_xlfn.XLOOKUP(B7,'F3E 2022'!B:B,'F3E 2022'!E:E,200),_xlfn.XLOOKUP(B7,'F3E 2019'!B:B,'F3E 2019'!E:E,200),_xlfn.XLOOKUP(B7,'F3E 2018'!B:B,'F3E 2018'!E:E,200),_xlfn.XLOOKUP(B7,'F3E 2016'!B:B,'F3E 2016'!E:E,200),_xlfn.XLOOKUP(B7,'F3E 2014'!B:B,'F3E 2014'!E:E,200),_xlfn.XLOOKUP(B7,'F3E 2012'!B:B,'F3E 2012'!E:E,200),_xlfn.XLOOKUP(B7,'F3E 2010'!B:B,'F3E 2010'!E:E,200),_xlfn.XLOOKUP(B7,'F3E 2008'!B:B,'F3E 2008'!B:B,200),_xlfn.XLOOKUP(B7,'F3E 2006'!B:B,'F3E 2006'!E:E,200),_xlfn.XLOOKUP(B7,'F3E 2004'!B:B,'F3E 2004'!E:E,200),_xlfn.XLOOKUP(B7,'F3E 2002'!B:B,'F3E 2002'!E:E,200),_xlfn.XLOOKUP(B7,'F3E 2000'!B:B,'F3E 2000'!E:E,200),_xlfn.XLOOKUP(B7,'F3E 1998'!B:B,'F3E 1998'!E:E,200),_xlfn.XLOOKUP(B7,'F3E 1996'!B:B,'F3E 1996'!E:E,200),_xlfn.XLOOKUP(B7,'F3E 1994'!B:B,'F3E 1994'!E:E,200))</f>
        <v>59.2</v>
      </c>
      <c r="E7" s="78">
        <f>_xlfn.XLOOKUP(F7,X:X,Y:Y,0)+_xlfn.XLOOKUP(G7,X:X,Y:Y,0)+_xlfn.XLOOKUP(H7,X:X,Y:Y,0)+_xlfn.XLOOKUP(I7,X:X,Y:Y,0)+_xlfn.XLOOKUP(J7,X:X,Y:Y,0)+_xlfn.XLOOKUP(K7,X:X,Y:Y,0)+_xlfn.XLOOKUP(L7,X:X,Y:Y,0)+_xlfn.XLOOKUP(M7,X:X,Y:Y,0)+_xlfn.XLOOKUP(N7,X:X,Y:Y,0)+_xlfn.XLOOKUP(O7,X:X,Y:Y,0)+_xlfn.XLOOKUP(P7,X:X,Y:Y,0)+_xlfn.XLOOKUP(Q7,X:X,Y:Y,0)+_xlfn.XLOOKUP(R7,X:X,Y:Y,0)+_xlfn.XLOOKUP(S7,X:X,Y:Y,0)+_xlfn.XLOOKUP(T7,X:X,Y:Y,0)+_xlfn.XLOOKUP(U7,X:X,Y:Y,0)+_xlfn.XLOOKUP(V7,X:X,Y:Y,0)</f>
        <v>332.7463551688333</v>
      </c>
      <c r="F7" s="6" t="str">
        <f>_xlfn.XLOOKUP(B7,'F3E 2025'!$B$3:$B$22,'F3E 2025'!$A$3:$A$22,"-")</f>
        <v>-</v>
      </c>
      <c r="G7" s="6" t="str">
        <f>_xlfn.XLOOKUP(B7,'F3E 2023'!$B$3:$B$22,'F3E 2023'!$A$3:$A$22,"-")</f>
        <v>-</v>
      </c>
      <c r="H7" s="6" t="str">
        <f>_xlfn.XLOOKUP(B7,'F3E 2022'!$B$3:$B$100,'F3E 2022'!$A$3:$A$100,"-")</f>
        <v>-</v>
      </c>
      <c r="I7" s="6" t="str">
        <f>_xlfn.XLOOKUP(B7,'F3E 2019'!$B$3:$B$100,'F3E 2019'!$A$3:$A$100,"-")</f>
        <v>-</v>
      </c>
      <c r="J7" s="6" t="str">
        <f>_xlfn.XLOOKUP(B7,'F3E 2018'!$B$3:$B$96,'F3E 2018'!$A$3:$A$96,"-")</f>
        <v>-</v>
      </c>
      <c r="K7" s="6" t="str">
        <f>_xlfn.XLOOKUP(B7,'F3E 2016'!$B$3:$B$100,'F3E 2016'!$A$3:$A$100,"-")</f>
        <v>-</v>
      </c>
      <c r="L7" s="6" t="str">
        <f>_xlfn.XLOOKUP(B7,'F3E 2014'!$B$3:$B$100,'F3E 2014'!$A$3:$A$100,"-")</f>
        <v>-</v>
      </c>
      <c r="M7" s="6" t="str">
        <f>_xlfn.XLOOKUP(B7,'F3E 2012'!$B$3:$B$100,'F3E 2012'!$A$3:$A$100,"-")</f>
        <v>-</v>
      </c>
      <c r="N7" s="6">
        <f>_xlfn.XLOOKUP(B7,'F3E 2010'!$B$3:$B$100,'F3E 2010'!$A$3:$A$100,"-")</f>
        <v>2</v>
      </c>
      <c r="O7" s="6">
        <f>_xlfn.XLOOKUP(B7,'F3E 2008'!$B$3:$B$100,'F3E 2008'!$A$3:$A$100,"-")</f>
        <v>1</v>
      </c>
      <c r="P7" s="6">
        <f>_xlfn.XLOOKUP(B7,'F3E 2006'!$B$3:$B$100,'F3E 2006'!$A$3:$A$100,"-")</f>
        <v>8</v>
      </c>
      <c r="Q7" s="6">
        <f>_xlfn.XLOOKUP(B7,'F3E 2004'!$B$3:$B$100,'F3E 2004'!$A$3:$A$100,"-")</f>
        <v>4</v>
      </c>
      <c r="R7" s="6">
        <f>_xlfn.XLOOKUP(B7,'F3E 2002'!$B$3:$B$100,'F3E 2002'!$A$3:$A$100,"-")</f>
        <v>7</v>
      </c>
      <c r="S7" s="6" t="str">
        <f>_xlfn.XLOOKUP(B7,'F3E 2000'!$B$3:$B$100,'F3E 2000'!$A$3:$A$100,"-")</f>
        <v>-</v>
      </c>
      <c r="T7" s="6" t="str">
        <f>_xlfn.XLOOKUP(B7,'F3E 1998'!$B$3:$B$100,'F3E 1998'!$A$3:$A$100,"-")</f>
        <v>-</v>
      </c>
      <c r="U7" s="6" t="str">
        <f>_xlfn.XLOOKUP(B7,'F3E 1996'!$B$3:$B$100,'F3E 1996'!$A$3:$A$100,"-")</f>
        <v>-</v>
      </c>
      <c r="V7" s="7" t="str">
        <f>_xlfn.XLOOKUP(B7,'F3E 1994'!$B$3:$B$100,'F3E 1994'!$A$3:$A$100,"-")</f>
        <v>-</v>
      </c>
      <c r="X7" s="73">
        <v>5</v>
      </c>
      <c r="Y7" s="97">
        <f t="shared" si="0"/>
        <v>56.907094078768168</v>
      </c>
    </row>
    <row r="8" spans="1:25" x14ac:dyDescent="0.45">
      <c r="A8" s="9">
        <f t="shared" ref="A8:A71" si="1">A7+1</f>
        <v>6</v>
      </c>
      <c r="B8" s="23" t="s">
        <v>70</v>
      </c>
      <c r="C8" s="24" t="s">
        <v>8</v>
      </c>
      <c r="D8" s="95">
        <f>MIN(_xlfn.XLOOKUP(B8,'F3E 2025'!B:B,'F3E 2025'!E:E,200),_xlfn.XLOOKUP(B8,'F3E 2023'!B:B,'F3E 2023'!E:E,200),_xlfn.XLOOKUP(B8,'F3E 2022'!B:B,'F3E 2022'!E:E,200),_xlfn.XLOOKUP(B8,'F3E 2019'!B:B,'F3E 2019'!E:E,200),_xlfn.XLOOKUP(B8,'F3E 2018'!B:B,'F3E 2018'!E:E,200),_xlfn.XLOOKUP(B8,'F3E 2016'!B:B,'F3E 2016'!E:E,200),_xlfn.XLOOKUP(B8,'F3E 2014'!B:B,'F3E 2014'!E:E,200),_xlfn.XLOOKUP(B8,'F3E 2012'!B:B,'F3E 2012'!E:E,200),_xlfn.XLOOKUP(B8,'F3E 2010'!B:B,'F3E 2010'!E:E,200),_xlfn.XLOOKUP(B8,'F3E 2008'!B:B,'F3E 2008'!B:B,200),_xlfn.XLOOKUP(B8,'F3E 2006'!B:B,'F3E 2006'!E:E,200),_xlfn.XLOOKUP(B8,'F3E 2004'!B:B,'F3E 2004'!E:E,200),_xlfn.XLOOKUP(B8,'F3E 2002'!B:B,'F3E 2002'!E:E,200),_xlfn.XLOOKUP(B8,'F3E 2000'!B:B,'F3E 2000'!E:E,200),_xlfn.XLOOKUP(B8,'F3E 1998'!B:B,'F3E 1998'!E:E,200),_xlfn.XLOOKUP(B8,'F3E 1996'!B:B,'F3E 1996'!E:E,200),_xlfn.XLOOKUP(B8,'F3E 1994'!B:B,'F3E 1994'!E:E,200))</f>
        <v>57.66</v>
      </c>
      <c r="E8" s="78">
        <f>_xlfn.XLOOKUP(F8,X:X,Y:Y,0)+_xlfn.XLOOKUP(G8,X:X,Y:Y,0)+_xlfn.XLOOKUP(H8,X:X,Y:Y,0)+_xlfn.XLOOKUP(I8,X:X,Y:Y,0)+_xlfn.XLOOKUP(J8,X:X,Y:Y,0)+_xlfn.XLOOKUP(K8,X:X,Y:Y,0)+_xlfn.XLOOKUP(L8,X:X,Y:Y,0)+_xlfn.XLOOKUP(M8,X:X,Y:Y,0)+_xlfn.XLOOKUP(N8,X:X,Y:Y,0)+_xlfn.XLOOKUP(O8,X:X,Y:Y,0)+_xlfn.XLOOKUP(P8,X:X,Y:Y,0)+_xlfn.XLOOKUP(Q8,X:X,Y:Y,0)+_xlfn.XLOOKUP(R8,X:X,Y:Y,0)+_xlfn.XLOOKUP(S8,X:X,Y:Y,0)+_xlfn.XLOOKUP(T8,X:X,Y:Y,0)+_xlfn.XLOOKUP(U8,X:X,Y:Y,0)+_xlfn.XLOOKUP(V8,X:X,Y:Y,0)</f>
        <v>270.32503443682083</v>
      </c>
      <c r="F8" s="6">
        <f>_xlfn.XLOOKUP(B8,'F3E 2025'!$B$3:$B$22,'F3E 2025'!$A$3:$A$22,"-")</f>
        <v>10</v>
      </c>
      <c r="G8" s="6">
        <f>_xlfn.XLOOKUP(B8,'F3E 2023'!$B$3:$B$22,'F3E 2023'!$A$3:$A$22,"-")</f>
        <v>4</v>
      </c>
      <c r="H8" s="6" t="str">
        <f>_xlfn.XLOOKUP(B8,'F3E 2022'!$B$3:$B$100,'F3E 2022'!$A$3:$A$100,"-")</f>
        <v>-</v>
      </c>
      <c r="I8" s="6">
        <f>_xlfn.XLOOKUP(B8,'F3E 2019'!$B$3:$B$100,'F3E 2019'!$A$3:$A$100,"-")</f>
        <v>8</v>
      </c>
      <c r="J8" s="6">
        <f>_xlfn.XLOOKUP(B8,'F3E 2018'!$B$3:$B$96,'F3E 2018'!$A$3:$A$96,"-")</f>
        <v>5</v>
      </c>
      <c r="K8" s="6">
        <f>_xlfn.XLOOKUP(B8,'F3E 2016'!$B$3:$B$100,'F3E 2016'!$A$3:$A$100,"-")</f>
        <v>7</v>
      </c>
      <c r="L8" s="6">
        <f>_xlfn.XLOOKUP(B8,'F3E 2014'!$B$3:$B$100,'F3E 2014'!$A$3:$A$100,"-")</f>
        <v>11</v>
      </c>
      <c r="M8" s="6">
        <f>_xlfn.XLOOKUP(B8,'F3E 2012'!$B$3:$B$100,'F3E 2012'!$A$3:$A$100,"-")</f>
        <v>15</v>
      </c>
      <c r="N8" s="6" t="str">
        <f>_xlfn.XLOOKUP(B8,'F3E 2010'!$B$3:$B$100,'F3E 2010'!$A$3:$A$100,"-")</f>
        <v>-</v>
      </c>
      <c r="O8" s="6" t="str">
        <f>_xlfn.XLOOKUP(B8,'F3E 2008'!$B$3:$B$100,'F3E 2008'!$A$3:$A$100,"-")</f>
        <v>-</v>
      </c>
      <c r="P8" s="6" t="str">
        <f>_xlfn.XLOOKUP(B8,'F3E 2006'!$B$3:$B$100,'F3E 2006'!$A$3:$A$100,"-")</f>
        <v>-</v>
      </c>
      <c r="Q8" s="6" t="str">
        <f>_xlfn.XLOOKUP(B8,'F3E 2004'!$B$3:$B$100,'F3E 2004'!$A$3:$A$100,"-")</f>
        <v>-</v>
      </c>
      <c r="R8" s="6" t="str">
        <f>_xlfn.XLOOKUP(B8,'F3E 2002'!$B$3:$B$100,'F3E 2002'!$A$3:$A$100,"-")</f>
        <v>-</v>
      </c>
      <c r="S8" s="6" t="str">
        <f>_xlfn.XLOOKUP(B8,'F3E 2000'!$B$3:$B$100,'F3E 2000'!$A$3:$A$100,"-")</f>
        <v>-</v>
      </c>
      <c r="T8" s="6" t="str">
        <f>_xlfn.XLOOKUP(B8,'F3E 1998'!$B$3:$B$100,'F3E 1998'!$A$3:$A$100,"-")</f>
        <v>-</v>
      </c>
      <c r="U8" s="6" t="str">
        <f>_xlfn.XLOOKUP(B8,'F3E 1996'!$B$3:$B$100,'F3E 1996'!$A$3:$A$100,"-")</f>
        <v>-</v>
      </c>
      <c r="V8" s="7" t="str">
        <f>_xlfn.XLOOKUP(B8,'F3E 1994'!$B$3:$B$100,'F3E 1994'!$A$3:$A$100,"-")</f>
        <v>-</v>
      </c>
      <c r="X8" s="73">
        <v>6</v>
      </c>
      <c r="Y8" s="97">
        <f t="shared" si="0"/>
        <v>49.464624296138361</v>
      </c>
    </row>
    <row r="9" spans="1:25" x14ac:dyDescent="0.45">
      <c r="A9" s="9">
        <f t="shared" si="1"/>
        <v>7</v>
      </c>
      <c r="B9" s="23" t="s">
        <v>9</v>
      </c>
      <c r="C9" s="24" t="s">
        <v>10</v>
      </c>
      <c r="D9" s="95">
        <f>MIN(_xlfn.XLOOKUP(B9,'F3E 2025'!B:B,'F3E 2025'!E:E,200),_xlfn.XLOOKUP(B9,'F3E 2023'!B:B,'F3E 2023'!E:E,200),_xlfn.XLOOKUP(B9,'F3E 2022'!B:B,'F3E 2022'!E:E,200),_xlfn.XLOOKUP(B9,'F3E 2019'!B:B,'F3E 2019'!E:E,200),_xlfn.XLOOKUP(B9,'F3E 2018'!B:B,'F3E 2018'!E:E,200),_xlfn.XLOOKUP(B9,'F3E 2016'!B:B,'F3E 2016'!E:E,200),_xlfn.XLOOKUP(B9,'F3E 2014'!B:B,'F3E 2014'!E:E,200),_xlfn.XLOOKUP(B9,'F3E 2012'!B:B,'F3E 2012'!E:E,200),_xlfn.XLOOKUP(B9,'F3E 2010'!B:B,'F3E 2010'!E:E,200),_xlfn.XLOOKUP(B9,'F3E 2008'!B:B,'F3E 2008'!B:B,200),_xlfn.XLOOKUP(B9,'F3E 2006'!B:B,'F3E 2006'!E:E,200),_xlfn.XLOOKUP(B9,'F3E 2004'!B:B,'F3E 2004'!E:E,200),_xlfn.XLOOKUP(B9,'F3E 2002'!B:B,'F3E 2002'!E:E,200),_xlfn.XLOOKUP(B9,'F3E 2000'!B:B,'F3E 2000'!E:E,200),_xlfn.XLOOKUP(B9,'F3E 1998'!B:B,'F3E 1998'!E:E,200),_xlfn.XLOOKUP(B9,'F3E 1996'!B:B,'F3E 1996'!E:E,200),_xlfn.XLOOKUP(B9,'F3E 1994'!B:B,'F3E 1994'!E:E,200))</f>
        <v>80.03</v>
      </c>
      <c r="E9" s="78">
        <f>_xlfn.XLOOKUP(F9,X:X,Y:Y,0)+_xlfn.XLOOKUP(G9,X:X,Y:Y,0)+_xlfn.XLOOKUP(H9,X:X,Y:Y,0)+_xlfn.XLOOKUP(I9,X:X,Y:Y,0)+_xlfn.XLOOKUP(J9,X:X,Y:Y,0)+_xlfn.XLOOKUP(K9,X:X,Y:Y,0)+_xlfn.XLOOKUP(L9,X:X,Y:Y,0)+_xlfn.XLOOKUP(M9,X:X,Y:Y,0)+_xlfn.XLOOKUP(N9,X:X,Y:Y,0)+_xlfn.XLOOKUP(O9,X:X,Y:Y,0)+_xlfn.XLOOKUP(P9,X:X,Y:Y,0)+_xlfn.XLOOKUP(Q9,X:X,Y:Y,0)+_xlfn.XLOOKUP(R9,X:X,Y:Y,0)+_xlfn.XLOOKUP(S9,X:X,Y:Y,0)+_xlfn.XLOOKUP(T9,X:X,Y:Y,0)+_xlfn.XLOOKUP(U9,X:X,Y:Y,0)+_xlfn.XLOOKUP(V9,X:X,Y:Y,0)</f>
        <v>262.21716408972128</v>
      </c>
      <c r="F9" s="6" t="str">
        <f>_xlfn.XLOOKUP(B9,'F3E 2025'!$B$3:$B$22,'F3E 2025'!$A$3:$A$22,"-")</f>
        <v>-</v>
      </c>
      <c r="G9" s="6" t="str">
        <f>_xlfn.XLOOKUP(B9,'F3E 2023'!$B$3:$B$22,'F3E 2023'!$A$3:$A$22,"-")</f>
        <v>-</v>
      </c>
      <c r="H9" s="6" t="str">
        <f>_xlfn.XLOOKUP(B9,'F3E 2022'!$B$3:$B$100,'F3E 2022'!$A$3:$A$100,"-")</f>
        <v>-</v>
      </c>
      <c r="I9" s="6" t="str">
        <f>_xlfn.XLOOKUP(B9,'F3E 2019'!$B$3:$B$100,'F3E 2019'!$A$3:$A$100,"-")</f>
        <v>-</v>
      </c>
      <c r="J9" s="6" t="str">
        <f>_xlfn.XLOOKUP(B9,'F3E 2018'!$B$3:$B$96,'F3E 2018'!$A$3:$A$96,"-")</f>
        <v>-</v>
      </c>
      <c r="K9" s="6" t="str">
        <f>_xlfn.XLOOKUP(B9,'F3E 2016'!$B$3:$B$100,'F3E 2016'!$A$3:$A$100,"-")</f>
        <v>-</v>
      </c>
      <c r="L9" s="6" t="str">
        <f>_xlfn.XLOOKUP(B9,'F3E 2014'!$B$3:$B$100,'F3E 2014'!$A$3:$A$100,"-")</f>
        <v>-</v>
      </c>
      <c r="M9" s="6" t="str">
        <f>_xlfn.XLOOKUP(B9,'F3E 2012'!$B$3:$B$100,'F3E 2012'!$A$3:$A$100,"-")</f>
        <v>-</v>
      </c>
      <c r="N9" s="6" t="str">
        <f>_xlfn.XLOOKUP(B9,'F3E 2010'!$B$3:$B$100,'F3E 2010'!$A$3:$A$100,"-")</f>
        <v>-</v>
      </c>
      <c r="O9" s="6" t="str">
        <f>_xlfn.XLOOKUP(B9,'F3E 2008'!$B$3:$B$100,'F3E 2008'!$A$3:$A$100,"-")</f>
        <v>-</v>
      </c>
      <c r="P9" s="6" t="str">
        <f>_xlfn.XLOOKUP(B9,'F3E 2006'!$B$3:$B$100,'F3E 2006'!$A$3:$A$100,"-")</f>
        <v>-</v>
      </c>
      <c r="Q9" s="6" t="str">
        <f>_xlfn.XLOOKUP(B9,'F3E 2004'!$B$3:$B$100,'F3E 2004'!$A$3:$A$100,"-")</f>
        <v>-</v>
      </c>
      <c r="R9" s="6" t="str">
        <f>_xlfn.XLOOKUP(B9,'F3E 2002'!$B$3:$B$100,'F3E 2002'!$A$3:$A$100,"-")</f>
        <v>-</v>
      </c>
      <c r="S9" s="6" t="str">
        <f>_xlfn.XLOOKUP(B9,'F3E 2000'!$B$3:$B$100,'F3E 2000'!$A$3:$A$100,"-")</f>
        <v>-</v>
      </c>
      <c r="T9" s="6">
        <f>_xlfn.XLOOKUP(B9,'F3E 1998'!$B$3:$B$100,'F3E 1998'!$A$3:$A$100,"-")</f>
        <v>2</v>
      </c>
      <c r="U9" s="6">
        <f>_xlfn.XLOOKUP(B9,'F3E 1996'!$B$3:$B$100,'F3E 1996'!$A$3:$A$100,"-")</f>
        <v>3</v>
      </c>
      <c r="V9" s="7">
        <f>_xlfn.XLOOKUP(B9,'F3E 1994'!$B$3:$B$100,'F3E 1994'!$A$3:$A$100,"-")</f>
        <v>1</v>
      </c>
      <c r="X9" s="73">
        <v>7</v>
      </c>
      <c r="Y9" s="97">
        <f t="shared" si="0"/>
        <v>43.012911722018046</v>
      </c>
    </row>
    <row r="10" spans="1:25" x14ac:dyDescent="0.45">
      <c r="A10" s="9">
        <f t="shared" si="1"/>
        <v>8</v>
      </c>
      <c r="B10" s="23" t="s">
        <v>167</v>
      </c>
      <c r="C10" s="24" t="s">
        <v>13</v>
      </c>
      <c r="D10" s="95">
        <f>MIN(_xlfn.XLOOKUP(B10,'F3E 2025'!B:B,'F3E 2025'!E:E,200),_xlfn.XLOOKUP(B10,'F3E 2023'!B:B,'F3E 2023'!E:E,200),_xlfn.XLOOKUP(B10,'F3E 2022'!B:B,'F3E 2022'!E:E,200),_xlfn.XLOOKUP(B10,'F3E 2019'!B:B,'F3E 2019'!E:E,200),_xlfn.XLOOKUP(B10,'F3E 2018'!B:B,'F3E 2018'!E:E,200),_xlfn.XLOOKUP(B10,'F3E 2016'!B:B,'F3E 2016'!E:E,200),_xlfn.XLOOKUP(B10,'F3E 2014'!B:B,'F3E 2014'!E:E,200),_xlfn.XLOOKUP(B10,'F3E 2012'!B:B,'F3E 2012'!E:E,200),_xlfn.XLOOKUP(B10,'F3E 2010'!B:B,'F3E 2010'!E:E,200),_xlfn.XLOOKUP(B10,'F3E 2008'!B:B,'F3E 2008'!B:B,200),_xlfn.XLOOKUP(B10,'F3E 2006'!B:B,'F3E 2006'!E:E,200),_xlfn.XLOOKUP(B10,'F3E 2004'!B:B,'F3E 2004'!E:E,200),_xlfn.XLOOKUP(B10,'F3E 2002'!B:B,'F3E 2002'!E:E,200),_xlfn.XLOOKUP(B10,'F3E 2000'!B:B,'F3E 2000'!E:E,200),_xlfn.XLOOKUP(B10,'F3E 1998'!B:B,'F3E 1998'!E:E,200),_xlfn.XLOOKUP(B10,'F3E 1996'!B:B,'F3E 1996'!E:E,200),_xlfn.XLOOKUP(B10,'F3E 1994'!B:B,'F3E 1994'!E:E,200))</f>
        <v>60.4</v>
      </c>
      <c r="E10" s="78">
        <f>_xlfn.XLOOKUP(F10,X:X,Y:Y,0)+_xlfn.XLOOKUP(G10,X:X,Y:Y,0)+_xlfn.XLOOKUP(H10,X:X,Y:Y,0)+_xlfn.XLOOKUP(I10,X:X,Y:Y,0)+_xlfn.XLOOKUP(J10,X:X,Y:Y,0)+_xlfn.XLOOKUP(K10,X:X,Y:Y,0)+_xlfn.XLOOKUP(L10,X:X,Y:Y,0)+_xlfn.XLOOKUP(M10,X:X,Y:Y,0)+_xlfn.XLOOKUP(N10,X:X,Y:Y,0)+_xlfn.XLOOKUP(O10,X:X,Y:Y,0)+_xlfn.XLOOKUP(P10,X:X,Y:Y,0)+_xlfn.XLOOKUP(Q10,X:X,Y:Y,0)+_xlfn.XLOOKUP(R10,X:X,Y:Y,0)+_xlfn.XLOOKUP(S10,X:X,Y:Y,0)+_xlfn.XLOOKUP(T10,X:X,Y:Y,0)+_xlfn.XLOOKUP(U10,X:X,Y:Y,0)+_xlfn.XLOOKUP(V10,X:X,Y:Y,0)</f>
        <v>262.20806104595141</v>
      </c>
      <c r="F10" s="6" t="str">
        <f>_xlfn.XLOOKUP(B10,'F3E 2025'!$B$3:$B$22,'F3E 2025'!$A$3:$A$22,"-")</f>
        <v>-</v>
      </c>
      <c r="G10" s="6" t="str">
        <f>_xlfn.XLOOKUP(B10,'F3E 2023'!$B$3:$B$22,'F3E 2023'!$A$3:$A$22,"-")</f>
        <v>-</v>
      </c>
      <c r="H10" s="6" t="str">
        <f>_xlfn.XLOOKUP(B10,'F3E 2022'!$B$3:$B$100,'F3E 2022'!$A$3:$A$100,"-")</f>
        <v>-</v>
      </c>
      <c r="I10" s="6" t="str">
        <f>_xlfn.XLOOKUP(B10,'F3E 2019'!$B$3:$B$100,'F3E 2019'!$A$3:$A$100,"-")</f>
        <v>-</v>
      </c>
      <c r="J10" s="6" t="str">
        <f>_xlfn.XLOOKUP(B10,'F3E 2018'!$B$3:$B$96,'F3E 2018'!$A$3:$A$96,"-")</f>
        <v>-</v>
      </c>
      <c r="K10" s="6" t="str">
        <f>_xlfn.XLOOKUP(B10,'F3E 2016'!$B$3:$B$100,'F3E 2016'!$A$3:$A$100,"-")</f>
        <v>-</v>
      </c>
      <c r="L10" s="6" t="str">
        <f>_xlfn.XLOOKUP(B10,'F3E 2014'!$B$3:$B$100,'F3E 2014'!$A$3:$A$100,"-")</f>
        <v>-</v>
      </c>
      <c r="M10" s="6" t="str">
        <f>_xlfn.XLOOKUP(B10,'F3E 2012'!$B$3:$B$100,'F3E 2012'!$A$3:$A$100,"-")</f>
        <v>-</v>
      </c>
      <c r="N10" s="6">
        <f>_xlfn.XLOOKUP(B10,'F3E 2010'!$B$3:$B$100,'F3E 2010'!$A$3:$A$100,"-")</f>
        <v>5</v>
      </c>
      <c r="O10" s="6">
        <f>_xlfn.XLOOKUP(B10,'F3E 2008'!$B$3:$B$100,'F3E 2008'!$A$3:$A$100,"-")</f>
        <v>6</v>
      </c>
      <c r="P10" s="6">
        <f>_xlfn.XLOOKUP(B10,'F3E 2006'!$B$3:$B$100,'F3E 2006'!$A$3:$A$100,"-")</f>
        <v>6</v>
      </c>
      <c r="Q10" s="6">
        <f>_xlfn.XLOOKUP(B10,'F3E 2004'!$B$3:$B$100,'F3E 2004'!$A$3:$A$100,"-")</f>
        <v>5</v>
      </c>
      <c r="R10" s="6">
        <f>_xlfn.XLOOKUP(B10,'F3E 2002'!$B$3:$B$100,'F3E 2002'!$A$3:$A$100,"-")</f>
        <v>6</v>
      </c>
      <c r="S10" s="6" t="str">
        <f>_xlfn.XLOOKUP(B10,'F3E 2000'!$B$3:$B$100,'F3E 2000'!$A$3:$A$100,"-")</f>
        <v>-</v>
      </c>
      <c r="T10" s="6" t="str">
        <f>_xlfn.XLOOKUP(B10,'F3E 1998'!$B$3:$B$100,'F3E 1998'!$A$3:$A$100,"-")</f>
        <v>-</v>
      </c>
      <c r="U10" s="6" t="str">
        <f>_xlfn.XLOOKUP(B10,'F3E 1996'!$B$3:$B$100,'F3E 1996'!$A$3:$A$100,"-")</f>
        <v>-</v>
      </c>
      <c r="V10" s="7" t="str">
        <f>_xlfn.XLOOKUP(B10,'F3E 1994'!$B$3:$B$100,'F3E 1994'!$A$3:$A$100,"-")</f>
        <v>-</v>
      </c>
      <c r="X10" s="73">
        <v>8</v>
      </c>
      <c r="Y10" s="97">
        <f t="shared" si="0"/>
        <v>37.420064675972789</v>
      </c>
    </row>
    <row r="11" spans="1:25" x14ac:dyDescent="0.45">
      <c r="A11" s="9">
        <f t="shared" si="1"/>
        <v>9</v>
      </c>
      <c r="B11" s="23" t="s">
        <v>152</v>
      </c>
      <c r="C11" s="24" t="s">
        <v>23</v>
      </c>
      <c r="D11" s="95">
        <f>MIN(_xlfn.XLOOKUP(B11,'F3E 2025'!B:B,'F3E 2025'!E:E,200),_xlfn.XLOOKUP(B11,'F3E 2023'!B:B,'F3E 2023'!E:E,200),_xlfn.XLOOKUP(B11,'F3E 2022'!B:B,'F3E 2022'!E:E,200),_xlfn.XLOOKUP(B11,'F3E 2019'!B:B,'F3E 2019'!E:E,200),_xlfn.XLOOKUP(B11,'F3E 2018'!B:B,'F3E 2018'!E:E,200),_xlfn.XLOOKUP(B11,'F3E 2016'!B:B,'F3E 2016'!E:E,200),_xlfn.XLOOKUP(B11,'F3E 2014'!B:B,'F3E 2014'!E:E,200),_xlfn.XLOOKUP(B11,'F3E 2012'!B:B,'F3E 2012'!E:E,200),_xlfn.XLOOKUP(B11,'F3E 2010'!B:B,'F3E 2010'!E:E,200),_xlfn.XLOOKUP(B11,'F3E 2008'!B:B,'F3E 2008'!B:B,200),_xlfn.XLOOKUP(B11,'F3E 2006'!B:B,'F3E 2006'!E:E,200),_xlfn.XLOOKUP(B11,'F3E 2004'!B:B,'F3E 2004'!E:E,200),_xlfn.XLOOKUP(B11,'F3E 2002'!B:B,'F3E 2002'!E:E,200),_xlfn.XLOOKUP(B11,'F3E 2000'!B:B,'F3E 2000'!E:E,200),_xlfn.XLOOKUP(B11,'F3E 1998'!B:B,'F3E 1998'!E:E,200),_xlfn.XLOOKUP(B11,'F3E 1996'!B:B,'F3E 1996'!E:E,200),_xlfn.XLOOKUP(B11,'F3E 1994'!B:B,'F3E 1994'!E:E,200))</f>
        <v>58.49</v>
      </c>
      <c r="E11" s="78">
        <f>_xlfn.XLOOKUP(F11,X:X,Y:Y,0)+_xlfn.XLOOKUP(G11,X:X,Y:Y,0)+_xlfn.XLOOKUP(H11,X:X,Y:Y,0)+_xlfn.XLOOKUP(I11,X:X,Y:Y,0)+_xlfn.XLOOKUP(J11,X:X,Y:Y,0)+_xlfn.XLOOKUP(K11,X:X,Y:Y,0)+_xlfn.XLOOKUP(L11,X:X,Y:Y,0)+_xlfn.XLOOKUP(M11,X:X,Y:Y,0)+_xlfn.XLOOKUP(N11,X:X,Y:Y,0)+_xlfn.XLOOKUP(O11,X:X,Y:Y,0)+_xlfn.XLOOKUP(P11,X:X,Y:Y,0)+_xlfn.XLOOKUP(Q11,X:X,Y:Y,0)+_xlfn.XLOOKUP(R11,X:X,Y:Y,0)+_xlfn.XLOOKUP(S11,X:X,Y:Y,0)+_xlfn.XLOOKUP(T11,X:X,Y:Y,0)+_xlfn.XLOOKUP(U11,X:X,Y:Y,0)+_xlfn.XLOOKUP(V11,X:X,Y:Y,0)</f>
        <v>242.99012145467424</v>
      </c>
      <c r="F11" s="6" t="str">
        <f>_xlfn.XLOOKUP(B11,'F3E 2025'!$B$3:$B$22,'F3E 2025'!$A$3:$A$22,"-")</f>
        <v>-</v>
      </c>
      <c r="G11" s="6" t="str">
        <f>_xlfn.XLOOKUP(B11,'F3E 2023'!$B$3:$B$22,'F3E 2023'!$A$3:$A$22,"-")</f>
        <v>-</v>
      </c>
      <c r="H11" s="6" t="str">
        <f>_xlfn.XLOOKUP(B11,'F3E 2022'!$B$3:$B$100,'F3E 2022'!$A$3:$A$100,"-")</f>
        <v>-</v>
      </c>
      <c r="I11" s="6" t="str">
        <f>_xlfn.XLOOKUP(B11,'F3E 2019'!$B$3:$B$100,'F3E 2019'!$A$3:$A$100,"-")</f>
        <v>-</v>
      </c>
      <c r="J11" s="6" t="str">
        <f>_xlfn.XLOOKUP(B11,'F3E 2018'!$B$3:$B$96,'F3E 2018'!$A$3:$A$96,"-")</f>
        <v>-</v>
      </c>
      <c r="K11" s="6" t="str">
        <f>_xlfn.XLOOKUP(B11,'F3E 2016'!$B$3:$B$100,'F3E 2016'!$A$3:$A$100,"-")</f>
        <v>-</v>
      </c>
      <c r="L11" s="6">
        <f>_xlfn.XLOOKUP(B11,'F3E 2014'!$B$3:$B$100,'F3E 2014'!$A$3:$A$100,"-")</f>
        <v>13</v>
      </c>
      <c r="M11" s="6" t="str">
        <f>_xlfn.XLOOKUP(B11,'F3E 2012'!$B$3:$B$100,'F3E 2012'!$A$3:$A$100,"-")</f>
        <v>-</v>
      </c>
      <c r="N11" s="6" t="str">
        <f>_xlfn.XLOOKUP(B11,'F3E 2010'!$B$3:$B$100,'F3E 2010'!$A$3:$A$100,"-")</f>
        <v>-</v>
      </c>
      <c r="O11" s="6" t="str">
        <f>_xlfn.XLOOKUP(B11,'F3E 2008'!$B$3:$B$100,'F3E 2008'!$A$3:$A$100,"-")</f>
        <v>-</v>
      </c>
      <c r="P11" s="6">
        <f>_xlfn.XLOOKUP(B11,'F3E 2006'!$B$3:$B$100,'F3E 2006'!$A$3:$A$100,"-")</f>
        <v>2</v>
      </c>
      <c r="Q11" s="6">
        <f>_xlfn.XLOOKUP(B11,'F3E 2004'!$B$3:$B$100,'F3E 2004'!$A$3:$A$100,"-")</f>
        <v>8</v>
      </c>
      <c r="R11" s="6">
        <f>_xlfn.XLOOKUP(B11,'F3E 2002'!$B$3:$B$100,'F3E 2002'!$A$3:$A$100,"-")</f>
        <v>5</v>
      </c>
      <c r="S11" s="6">
        <f>_xlfn.XLOOKUP(B11,'F3E 2000'!$B$3:$B$100,'F3E 2000'!$A$3:$A$100,"-")</f>
        <v>7</v>
      </c>
      <c r="T11" s="6" t="str">
        <f>_xlfn.XLOOKUP(B11,'F3E 1998'!$B$3:$B$100,'F3E 1998'!$A$3:$A$100,"-")</f>
        <v>-</v>
      </c>
      <c r="U11" s="6" t="str">
        <f>_xlfn.XLOOKUP(B11,'F3E 1996'!$B$3:$B$100,'F3E 1996'!$A$3:$A$100,"-")</f>
        <v>-</v>
      </c>
      <c r="V11" s="7" t="str">
        <f>_xlfn.XLOOKUP(B11,'F3E 1994'!$B$3:$B$100,'F3E 1994'!$A$3:$A$100,"-")</f>
        <v>-</v>
      </c>
      <c r="X11" s="73">
        <v>9</v>
      </c>
      <c r="Y11" s="97">
        <f t="shared" si="0"/>
        <v>32.571749175073073</v>
      </c>
    </row>
    <row r="12" spans="1:25" x14ac:dyDescent="0.45">
      <c r="A12" s="9">
        <f t="shared" si="1"/>
        <v>10</v>
      </c>
      <c r="B12" s="23" t="s">
        <v>42</v>
      </c>
      <c r="C12" s="24" t="s">
        <v>267</v>
      </c>
      <c r="D12" s="95">
        <f>MIN(_xlfn.XLOOKUP(B12,'F3E 2025'!B:B,'F3E 2025'!E:E,200),_xlfn.XLOOKUP(B12,'F3E 2023'!B:B,'F3E 2023'!E:E,200),_xlfn.XLOOKUP(B12,'F3E 2022'!B:B,'F3E 2022'!E:E,200),_xlfn.XLOOKUP(B12,'F3E 2019'!B:B,'F3E 2019'!E:E,200),_xlfn.XLOOKUP(B12,'F3E 2018'!B:B,'F3E 2018'!E:E,200),_xlfn.XLOOKUP(B12,'F3E 2016'!B:B,'F3E 2016'!E:E,200),_xlfn.XLOOKUP(B12,'F3E 2014'!B:B,'F3E 2014'!E:E,200),_xlfn.XLOOKUP(B12,'F3E 2012'!B:B,'F3E 2012'!E:E,200),_xlfn.XLOOKUP(B12,'F3E 2010'!B:B,'F3E 2010'!E:E,200),_xlfn.XLOOKUP(B12,'F3E 2008'!B:B,'F3E 2008'!B:B,200),_xlfn.XLOOKUP(B12,'F3E 2006'!B:B,'F3E 2006'!E:E,200),_xlfn.XLOOKUP(B12,'F3E 2004'!B:B,'F3E 2004'!E:E,200),_xlfn.XLOOKUP(B12,'F3E 2002'!B:B,'F3E 2002'!E:E,200),_xlfn.XLOOKUP(B12,'F3E 2000'!B:B,'F3E 2000'!E:E,200),_xlfn.XLOOKUP(B12,'F3E 1998'!B:B,'F3E 1998'!E:E,200),_xlfn.XLOOKUP(B12,'F3E 1996'!B:B,'F3E 1996'!E:E,200),_xlfn.XLOOKUP(B12,'F3E 1994'!B:B,'F3E 1994'!E:E,200))</f>
        <v>55.384999999999998</v>
      </c>
      <c r="E12" s="78">
        <f>_xlfn.XLOOKUP(F12,X:X,Y:Y,0)+_xlfn.XLOOKUP(G12,X:X,Y:Y,0)+_xlfn.XLOOKUP(H12,X:X,Y:Y,0)+_xlfn.XLOOKUP(I12,X:X,Y:Y,0)+_xlfn.XLOOKUP(J12,X:X,Y:Y,0)+_xlfn.XLOOKUP(K12,X:X,Y:Y,0)+_xlfn.XLOOKUP(L12,X:X,Y:Y,0)+_xlfn.XLOOKUP(M12,X:X,Y:Y,0)+_xlfn.XLOOKUP(N12,X:X,Y:Y,0)+_xlfn.XLOOKUP(O12,X:X,Y:Y,0)+_xlfn.XLOOKUP(P12,X:X,Y:Y,0)+_xlfn.XLOOKUP(Q12,X:X,Y:Y,0)+_xlfn.XLOOKUP(R12,X:X,Y:Y,0)+_xlfn.XLOOKUP(S12,X:X,Y:Y,0)+_xlfn.XLOOKUP(T12,X:X,Y:Y,0)+_xlfn.XLOOKUP(U12,X:X,Y:Y,0)+_xlfn.XLOOKUP(V12,X:X,Y:Y,0)</f>
        <v>240.15082859546854</v>
      </c>
      <c r="F12" s="6" t="str">
        <f>_xlfn.XLOOKUP(B12,'F3E 2025'!$B$3:$B$22,'F3E 2025'!$A$3:$A$22,"-")</f>
        <v>-</v>
      </c>
      <c r="G12" s="6" t="str">
        <f>_xlfn.XLOOKUP(B12,'F3E 2023'!$B$3:$B$22,'F3E 2023'!$A$3:$A$22,"-")</f>
        <v>-</v>
      </c>
      <c r="H12" s="6" t="str">
        <f>_xlfn.XLOOKUP(B12,'F3E 2022'!$B$3:$B$100,'F3E 2022'!$A$3:$A$100,"-")</f>
        <v>-</v>
      </c>
      <c r="I12" s="6" t="str">
        <f>_xlfn.XLOOKUP(B12,'F3E 2019'!$B$3:$B$100,'F3E 2019'!$A$3:$A$100,"-")</f>
        <v>-</v>
      </c>
      <c r="J12" s="6" t="str">
        <f>_xlfn.XLOOKUP(B12,'F3E 2018'!$B$3:$B$96,'F3E 2018'!$A$3:$A$96,"-")</f>
        <v>-</v>
      </c>
      <c r="K12" s="6">
        <f>_xlfn.XLOOKUP(B12,'F3E 2016'!$B$3:$B$100,'F3E 2016'!$A$3:$A$100,"-")</f>
        <v>10</v>
      </c>
      <c r="L12" s="6">
        <f>_xlfn.XLOOKUP(B12,'F3E 2014'!$B$3:$B$100,'F3E 2014'!$A$3:$A$100,"-")</f>
        <v>7</v>
      </c>
      <c r="M12" s="6">
        <f>_xlfn.XLOOKUP(B12,'F3E 2012'!$B$3:$B$100,'F3E 2012'!$A$3:$A$100,"-")</f>
        <v>2</v>
      </c>
      <c r="N12" s="6">
        <f>_xlfn.XLOOKUP(B12,'F3E 2010'!$B$3:$B$100,'F3E 2010'!$A$3:$A$100,"-")</f>
        <v>4</v>
      </c>
      <c r="O12" s="6">
        <f>_xlfn.XLOOKUP(B12,'F3E 2008'!$B$3:$B$100,'F3E 2008'!$A$3:$A$100,"-")</f>
        <v>14</v>
      </c>
      <c r="P12" s="6" t="str">
        <f>_xlfn.XLOOKUP(B12,'F3E 2006'!$B$3:$B$100,'F3E 2006'!$A$3:$A$100,"-")</f>
        <v>-</v>
      </c>
      <c r="Q12" s="6" t="str">
        <f>_xlfn.XLOOKUP(B12,'F3E 2004'!$B$3:$B$100,'F3E 2004'!$A$3:$A$100,"-")</f>
        <v>-</v>
      </c>
      <c r="R12" s="6" t="str">
        <f>_xlfn.XLOOKUP(B12,'F3E 2002'!$B$3:$B$100,'F3E 2002'!$A$3:$A$100,"-")</f>
        <v>-</v>
      </c>
      <c r="S12" s="6" t="str">
        <f>_xlfn.XLOOKUP(B12,'F3E 2000'!$B$3:$B$100,'F3E 2000'!$A$3:$A$100,"-")</f>
        <v>-</v>
      </c>
      <c r="T12" s="6" t="str">
        <f>_xlfn.XLOOKUP(B12,'F3E 1998'!$B$3:$B$100,'F3E 1998'!$A$3:$A$100,"-")</f>
        <v>-</v>
      </c>
      <c r="U12" s="6" t="str">
        <f>_xlfn.XLOOKUP(B12,'F3E 1996'!$B$3:$B$100,'F3E 1996'!$A$3:$A$100,"-")</f>
        <v>-</v>
      </c>
      <c r="V12" s="7" t="str">
        <f>_xlfn.XLOOKUP(B12,'F3E 1994'!$B$3:$B$100,'F3E 1994'!$A$3:$A$100,"-")</f>
        <v>-</v>
      </c>
      <c r="X12" s="73">
        <v>10</v>
      </c>
      <c r="Y12" s="97">
        <f t="shared" si="0"/>
        <v>28.368851616326868</v>
      </c>
    </row>
    <row r="13" spans="1:25" x14ac:dyDescent="0.45">
      <c r="A13" s="9">
        <f t="shared" si="1"/>
        <v>11</v>
      </c>
      <c r="B13" s="23" t="s">
        <v>25</v>
      </c>
      <c r="C13" s="24" t="s">
        <v>10</v>
      </c>
      <c r="D13" s="95">
        <f>MIN(_xlfn.XLOOKUP(B13,'F3E 2025'!B:B,'F3E 2025'!E:E,200),_xlfn.XLOOKUP(B13,'F3E 2023'!B:B,'F3E 2023'!E:E,200),_xlfn.XLOOKUP(B13,'F3E 2022'!B:B,'F3E 2022'!E:E,200),_xlfn.XLOOKUP(B13,'F3E 2019'!B:B,'F3E 2019'!E:E,200),_xlfn.XLOOKUP(B13,'F3E 2018'!B:B,'F3E 2018'!E:E,200),_xlfn.XLOOKUP(B13,'F3E 2016'!B:B,'F3E 2016'!E:E,200),_xlfn.XLOOKUP(B13,'F3E 2014'!B:B,'F3E 2014'!E:E,200),_xlfn.XLOOKUP(B13,'F3E 2012'!B:B,'F3E 2012'!E:E,200),_xlfn.XLOOKUP(B13,'F3E 2010'!B:B,'F3E 2010'!E:E,200),_xlfn.XLOOKUP(B13,'F3E 2008'!B:B,'F3E 2008'!B:B,200),_xlfn.XLOOKUP(B13,'F3E 2006'!B:B,'F3E 2006'!E:E,200),_xlfn.XLOOKUP(B13,'F3E 2004'!B:B,'F3E 2004'!E:E,200),_xlfn.XLOOKUP(B13,'F3E 2002'!B:B,'F3E 2002'!E:E,200),_xlfn.XLOOKUP(B13,'F3E 2000'!B:B,'F3E 2000'!E:E,200),_xlfn.XLOOKUP(B13,'F3E 1998'!B:B,'F3E 1998'!E:E,200),_xlfn.XLOOKUP(B13,'F3E 1996'!B:B,'F3E 1996'!E:E,200),_xlfn.XLOOKUP(B13,'F3E 1994'!B:B,'F3E 1994'!E:E,200))</f>
        <v>56.97</v>
      </c>
      <c r="E13" s="78">
        <f>_xlfn.XLOOKUP(F13,X:X,Y:Y,0)+_xlfn.XLOOKUP(G13,X:X,Y:Y,0)+_xlfn.XLOOKUP(H13,X:X,Y:Y,0)+_xlfn.XLOOKUP(I13,X:X,Y:Y,0)+_xlfn.XLOOKUP(J13,X:X,Y:Y,0)+_xlfn.XLOOKUP(K13,X:X,Y:Y,0)+_xlfn.XLOOKUP(L13,X:X,Y:Y,0)+_xlfn.XLOOKUP(M13,X:X,Y:Y,0)+_xlfn.XLOOKUP(N13,X:X,Y:Y,0)+_xlfn.XLOOKUP(O13,X:X,Y:Y,0)+_xlfn.XLOOKUP(P13,X:X,Y:Y,0)+_xlfn.XLOOKUP(Q13,X:X,Y:Y,0)+_xlfn.XLOOKUP(R13,X:X,Y:Y,0)+_xlfn.XLOOKUP(S13,X:X,Y:Y,0)+_xlfn.XLOOKUP(T13,X:X,Y:Y,0)+_xlfn.XLOOKUP(U13,X:X,Y:Y,0)+_xlfn.XLOOKUP(V13,X:X,Y:Y,0)</f>
        <v>233.24885891307611</v>
      </c>
      <c r="F13" s="6" t="str">
        <f>_xlfn.XLOOKUP(B13,'F3E 2025'!$B$3:$B$22,'F3E 2025'!$A$3:$A$22,"-")</f>
        <v>-</v>
      </c>
      <c r="G13" s="6" t="str">
        <f>_xlfn.XLOOKUP(B13,'F3E 2023'!$B$3:$B$22,'F3E 2023'!$A$3:$A$22,"-")</f>
        <v>-</v>
      </c>
      <c r="H13" s="6" t="str">
        <f>_xlfn.XLOOKUP(B13,'F3E 2022'!$B$3:$B$100,'F3E 2022'!$A$3:$A$100,"-")</f>
        <v>-</v>
      </c>
      <c r="I13" s="6" t="str">
        <f>_xlfn.XLOOKUP(B13,'F3E 2019'!$B$3:$B$100,'F3E 2019'!$A$3:$A$100,"-")</f>
        <v>-</v>
      </c>
      <c r="J13" s="6" t="str">
        <f>_xlfn.XLOOKUP(B13,'F3E 2018'!$B$3:$B$96,'F3E 2018'!$A$3:$A$96,"-")</f>
        <v>-</v>
      </c>
      <c r="K13" s="6" t="str">
        <f>_xlfn.XLOOKUP(B13,'F3E 2016'!$B$3:$B$100,'F3E 2016'!$A$3:$A$100,"-")</f>
        <v>-</v>
      </c>
      <c r="L13" s="6">
        <f>_xlfn.XLOOKUP(B13,'F3E 2014'!$B$3:$B$100,'F3E 2014'!$A$3:$A$100,"-")</f>
        <v>12</v>
      </c>
      <c r="M13" s="6" t="str">
        <f>_xlfn.XLOOKUP(B13,'F3E 2012'!$B$3:$B$100,'F3E 2012'!$A$3:$A$100,"-")</f>
        <v>-</v>
      </c>
      <c r="N13" s="6">
        <f>_xlfn.XLOOKUP(B13,'F3E 2010'!$B$3:$B$100,'F3E 2010'!$A$3:$A$100,"-")</f>
        <v>6</v>
      </c>
      <c r="O13" s="6" t="str">
        <f>_xlfn.XLOOKUP(B13,'F3E 2008'!$B$3:$B$100,'F3E 2008'!$A$3:$A$100,"-")</f>
        <v>-</v>
      </c>
      <c r="P13" s="6" t="str">
        <f>_xlfn.XLOOKUP(B13,'F3E 2006'!$B$3:$B$100,'F3E 2006'!$A$3:$A$100,"-")</f>
        <v>-</v>
      </c>
      <c r="Q13" s="6">
        <f>_xlfn.XLOOKUP(B13,'F3E 2004'!$B$3:$B$100,'F3E 2004'!$A$3:$A$100,"-")</f>
        <v>2</v>
      </c>
      <c r="R13" s="6">
        <f>_xlfn.XLOOKUP(B13,'F3E 2002'!$B$3:$B$100,'F3E 2002'!$A$3:$A$100,"-")</f>
        <v>3</v>
      </c>
      <c r="S13" s="6" t="str">
        <f>_xlfn.XLOOKUP(B13,'F3E 2000'!$B$3:$B$100,'F3E 2000'!$A$3:$A$100,"-")</f>
        <v>-</v>
      </c>
      <c r="T13" s="6" t="str">
        <f>_xlfn.XLOOKUP(B13,'F3E 1998'!$B$3:$B$100,'F3E 1998'!$A$3:$A$100,"-")</f>
        <v>-</v>
      </c>
      <c r="U13" s="6" t="str">
        <f>_xlfn.XLOOKUP(B13,'F3E 1996'!$B$3:$B$100,'F3E 1996'!$A$3:$A$100,"-")</f>
        <v>-</v>
      </c>
      <c r="V13" s="7" t="str">
        <f>_xlfn.XLOOKUP(B13,'F3E 1994'!$B$3:$B$100,'F3E 1994'!$A$3:$A$100,"-")</f>
        <v>-</v>
      </c>
      <c r="X13" s="73">
        <v>11</v>
      </c>
      <c r="Y13" s="97">
        <f t="shared" si="0"/>
        <v>24.725452607735804</v>
      </c>
    </row>
    <row r="14" spans="1:25" x14ac:dyDescent="0.45">
      <c r="A14" s="9">
        <f t="shared" si="1"/>
        <v>12</v>
      </c>
      <c r="B14" s="23" t="s">
        <v>69</v>
      </c>
      <c r="C14" s="24" t="s">
        <v>13</v>
      </c>
      <c r="D14" s="95">
        <f>MIN(_xlfn.XLOOKUP(B14,'F3E 2025'!B:B,'F3E 2025'!E:E,200),_xlfn.XLOOKUP(B14,'F3E 2023'!B:B,'F3E 2023'!E:E,200),_xlfn.XLOOKUP(B14,'F3E 2022'!B:B,'F3E 2022'!E:E,200),_xlfn.XLOOKUP(B14,'F3E 2019'!B:B,'F3E 2019'!E:E,200),_xlfn.XLOOKUP(B14,'F3E 2018'!B:B,'F3E 2018'!E:E,200),_xlfn.XLOOKUP(B14,'F3E 2016'!B:B,'F3E 2016'!E:E,200),_xlfn.XLOOKUP(B14,'F3E 2014'!B:B,'F3E 2014'!E:E,200),_xlfn.XLOOKUP(B14,'F3E 2012'!B:B,'F3E 2012'!E:E,200),_xlfn.XLOOKUP(B14,'F3E 2010'!B:B,'F3E 2010'!E:E,200),_xlfn.XLOOKUP(B14,'F3E 2008'!B:B,'F3E 2008'!B:B,200),_xlfn.XLOOKUP(B14,'F3E 2006'!B:B,'F3E 2006'!E:E,200),_xlfn.XLOOKUP(B14,'F3E 2004'!B:B,'F3E 2004'!E:E,200),_xlfn.XLOOKUP(B14,'F3E 2002'!B:B,'F3E 2002'!E:E,200),_xlfn.XLOOKUP(B14,'F3E 2000'!B:B,'F3E 2000'!E:E,200),_xlfn.XLOOKUP(B14,'F3E 1998'!B:B,'F3E 1998'!E:E,200),_xlfn.XLOOKUP(B14,'F3E 1996'!B:B,'F3E 1996'!E:E,200),_xlfn.XLOOKUP(B14,'F3E 1994'!B:B,'F3E 1994'!E:E,200))</f>
        <v>56.18</v>
      </c>
      <c r="E14" s="78">
        <f>_xlfn.XLOOKUP(F14,X:X,Y:Y,0)+_xlfn.XLOOKUP(G14,X:X,Y:Y,0)+_xlfn.XLOOKUP(H14,X:X,Y:Y,0)+_xlfn.XLOOKUP(I14,X:X,Y:Y,0)+_xlfn.XLOOKUP(J14,X:X,Y:Y,0)+_xlfn.XLOOKUP(K14,X:X,Y:Y,0)+_xlfn.XLOOKUP(L14,X:X,Y:Y,0)+_xlfn.XLOOKUP(M14,X:X,Y:Y,0)+_xlfn.XLOOKUP(N14,X:X,Y:Y,0)+_xlfn.XLOOKUP(O14,X:X,Y:Y,0)+_xlfn.XLOOKUP(P14,X:X,Y:Y,0)+_xlfn.XLOOKUP(Q14,X:X,Y:Y,0)+_xlfn.XLOOKUP(R14,X:X,Y:Y,0)+_xlfn.XLOOKUP(S14,X:X,Y:Y,0)+_xlfn.XLOOKUP(T14,X:X,Y:Y,0)+_xlfn.XLOOKUP(U14,X:X,Y:Y,0)+_xlfn.XLOOKUP(V14,X:X,Y:Y,0)</f>
        <v>222.7474106619739</v>
      </c>
      <c r="F14" s="6">
        <f>_xlfn.XLOOKUP(B14,'F3E 2025'!$B$3:$B$22,'F3E 2025'!$A$3:$A$22,"-")</f>
        <v>5</v>
      </c>
      <c r="G14" s="6" t="str">
        <f>_xlfn.XLOOKUP(B14,'F3E 2023'!$B$3:$B$22,'F3E 2023'!$A$3:$A$22,"-")</f>
        <v>-</v>
      </c>
      <c r="H14" s="6" t="str">
        <f>_xlfn.XLOOKUP(B14,'F3E 2022'!$B$3:$B$100,'F3E 2022'!$A$3:$A$100,"-")</f>
        <v>-</v>
      </c>
      <c r="I14" s="6" t="str">
        <f>_xlfn.XLOOKUP(B14,'F3E 2019'!$B$3:$B$100,'F3E 2019'!$A$3:$A$100,"-")</f>
        <v>-</v>
      </c>
      <c r="J14" s="6" t="str">
        <f>_xlfn.XLOOKUP(B14,'F3E 2018'!$B$3:$B$96,'F3E 2018'!$A$3:$A$96,"-")</f>
        <v>-</v>
      </c>
      <c r="K14" s="6" t="str">
        <f>_xlfn.XLOOKUP(B14,'F3E 2016'!$B$3:$B$100,'F3E 2016'!$A$3:$A$100,"-")</f>
        <v>-</v>
      </c>
      <c r="L14" s="6" t="str">
        <f>_xlfn.XLOOKUP(B14,'F3E 2014'!$B$3:$B$100,'F3E 2014'!$A$3:$A$100,"-")</f>
        <v>-</v>
      </c>
      <c r="M14" s="6" t="str">
        <f>_xlfn.XLOOKUP(B14,'F3E 2012'!$B$3:$B$100,'F3E 2012'!$A$3:$A$100,"-")</f>
        <v>-</v>
      </c>
      <c r="N14" s="6">
        <f>_xlfn.XLOOKUP(B14,'F3E 2010'!$B$3:$B$100,'F3E 2010'!$A$3:$A$100,"-")</f>
        <v>14</v>
      </c>
      <c r="O14" s="6">
        <f>_xlfn.XLOOKUP(B14,'F3E 2008'!$B$3:$B$100,'F3E 2008'!$A$3:$A$100,"-")</f>
        <v>5</v>
      </c>
      <c r="P14" s="6">
        <f>_xlfn.XLOOKUP(B14,'F3E 2006'!$B$3:$B$100,'F3E 2006'!$A$3:$A$100,"-")</f>
        <v>7</v>
      </c>
      <c r="Q14" s="6">
        <f>_xlfn.XLOOKUP(B14,'F3E 2004'!$B$3:$B$100,'F3E 2004'!$A$3:$A$100,"-")</f>
        <v>6</v>
      </c>
      <c r="R14" s="6" t="str">
        <f>_xlfn.XLOOKUP(B14,'F3E 2002'!$B$3:$B$100,'F3E 2002'!$A$3:$A$100,"-")</f>
        <v>-</v>
      </c>
      <c r="S14" s="6" t="str">
        <f>_xlfn.XLOOKUP(B14,'F3E 2000'!$B$3:$B$100,'F3E 2000'!$A$3:$A$100,"-")</f>
        <v>-</v>
      </c>
      <c r="T14" s="6" t="str">
        <f>_xlfn.XLOOKUP(B14,'F3E 1998'!$B$3:$B$100,'F3E 1998'!$A$3:$A$100,"-")</f>
        <v>-</v>
      </c>
      <c r="U14" s="6" t="str">
        <f>_xlfn.XLOOKUP(B14,'F3E 1996'!$B$3:$B$100,'F3E 1996'!$A$3:$A$100,"-")</f>
        <v>-</v>
      </c>
      <c r="V14" s="7" t="str">
        <f>_xlfn.XLOOKUP(B14,'F3E 1994'!$B$3:$B$100,'F3E 1994'!$A$3:$A$100,"-")</f>
        <v>-</v>
      </c>
      <c r="X14" s="73">
        <v>12</v>
      </c>
      <c r="Y14" s="97">
        <f t="shared" si="0"/>
        <v>21.567070527216483</v>
      </c>
    </row>
    <row r="15" spans="1:25" x14ac:dyDescent="0.45">
      <c r="A15" s="9">
        <f t="shared" si="1"/>
        <v>13</v>
      </c>
      <c r="B15" s="23" t="s">
        <v>55</v>
      </c>
      <c r="C15" s="24" t="s">
        <v>8</v>
      </c>
      <c r="D15" s="95">
        <f>MIN(_xlfn.XLOOKUP(B15,'F3E 2025'!B:B,'F3E 2025'!E:E,200),_xlfn.XLOOKUP(B15,'F3E 2023'!B:B,'F3E 2023'!E:E,200),_xlfn.XLOOKUP(B15,'F3E 2022'!B:B,'F3E 2022'!E:E,200),_xlfn.XLOOKUP(B15,'F3E 2019'!B:B,'F3E 2019'!E:E,200),_xlfn.XLOOKUP(B15,'F3E 2018'!B:B,'F3E 2018'!E:E,200),_xlfn.XLOOKUP(B15,'F3E 2016'!B:B,'F3E 2016'!E:E,200),_xlfn.XLOOKUP(B15,'F3E 2014'!B:B,'F3E 2014'!E:E,200),_xlfn.XLOOKUP(B15,'F3E 2012'!B:B,'F3E 2012'!E:E,200),_xlfn.XLOOKUP(B15,'F3E 2010'!B:B,'F3E 2010'!E:E,200),_xlfn.XLOOKUP(B15,'F3E 2008'!B:B,'F3E 2008'!B:B,200),_xlfn.XLOOKUP(B15,'F3E 2006'!B:B,'F3E 2006'!E:E,200),_xlfn.XLOOKUP(B15,'F3E 2004'!B:B,'F3E 2004'!E:E,200),_xlfn.XLOOKUP(B15,'F3E 2002'!B:B,'F3E 2002'!E:E,200),_xlfn.XLOOKUP(B15,'F3E 2000'!B:B,'F3E 2000'!E:E,200),_xlfn.XLOOKUP(B15,'F3E 1998'!B:B,'F3E 1998'!E:E,200),_xlfn.XLOOKUP(B15,'F3E 1996'!B:B,'F3E 1996'!E:E,200),_xlfn.XLOOKUP(B15,'F3E 1994'!B:B,'F3E 1994'!E:E,200))</f>
        <v>57.97</v>
      </c>
      <c r="E15" s="78">
        <f>_xlfn.XLOOKUP(F15,X:X,Y:Y,0)+_xlfn.XLOOKUP(G15,X:X,Y:Y,0)+_xlfn.XLOOKUP(H15,X:X,Y:Y,0)+_xlfn.XLOOKUP(I15,X:X,Y:Y,0)+_xlfn.XLOOKUP(J15,X:X,Y:Y,0)+_xlfn.XLOOKUP(K15,X:X,Y:Y,0)+_xlfn.XLOOKUP(L15,X:X,Y:Y,0)+_xlfn.XLOOKUP(M15,X:X,Y:Y,0)+_xlfn.XLOOKUP(N15,X:X,Y:Y,0)+_xlfn.XLOOKUP(O15,X:X,Y:Y,0)+_xlfn.XLOOKUP(P15,X:X,Y:Y,0)+_xlfn.XLOOKUP(Q15,X:X,Y:Y,0)+_xlfn.XLOOKUP(R15,X:X,Y:Y,0)+_xlfn.XLOOKUP(S15,X:X,Y:Y,0)+_xlfn.XLOOKUP(T15,X:X,Y:Y,0)+_xlfn.XLOOKUP(U15,X:X,Y:Y,0)+_xlfn.XLOOKUP(V15,X:X,Y:Y,0)</f>
        <v>216.28497072448113</v>
      </c>
      <c r="F15" s="6" t="str">
        <f>_xlfn.XLOOKUP(B15,'F3E 2025'!$B$3:$B$22,'F3E 2025'!$A$3:$A$22,"-")</f>
        <v>-</v>
      </c>
      <c r="G15" s="6" t="str">
        <f>_xlfn.XLOOKUP(B15,'F3E 2023'!$B$3:$B$22,'F3E 2023'!$A$3:$A$22,"-")</f>
        <v>-</v>
      </c>
      <c r="H15" s="6">
        <f>_xlfn.XLOOKUP(B15,'F3E 2022'!$B$3:$B$100,'F3E 2022'!$A$3:$A$100,"-")</f>
        <v>3</v>
      </c>
      <c r="I15" s="6">
        <f>_xlfn.XLOOKUP(B15,'F3E 2019'!$B$3:$B$100,'F3E 2019'!$A$3:$A$100,"-")</f>
        <v>3</v>
      </c>
      <c r="J15" s="6" t="str">
        <f>_xlfn.XLOOKUP(B15,'F3E 2018'!$B$3:$B$96,'F3E 2018'!$A$3:$A$96,"-")</f>
        <v>-</v>
      </c>
      <c r="K15" s="6" t="str">
        <f>_xlfn.XLOOKUP(B15,'F3E 2016'!$B$3:$B$100,'F3E 2016'!$A$3:$A$100,"-")</f>
        <v>-</v>
      </c>
      <c r="L15" s="6">
        <f>_xlfn.XLOOKUP(B15,'F3E 2014'!$B$3:$B$100,'F3E 2014'!$A$3:$A$100,"-")</f>
        <v>4</v>
      </c>
      <c r="M15" s="6" t="str">
        <f>_xlfn.XLOOKUP(B15,'F3E 2012'!$B$3:$B$100,'F3E 2012'!$A$3:$A$100,"-")</f>
        <v>-</v>
      </c>
      <c r="N15" s="6" t="str">
        <f>_xlfn.XLOOKUP(B15,'F3E 2010'!$B$3:$B$100,'F3E 2010'!$A$3:$A$100,"-")</f>
        <v>-</v>
      </c>
      <c r="O15" s="6" t="str">
        <f>_xlfn.XLOOKUP(B15,'F3E 2008'!$B$3:$B$100,'F3E 2008'!$A$3:$A$100,"-")</f>
        <v>-</v>
      </c>
      <c r="P15" s="6" t="str">
        <f>_xlfn.XLOOKUP(B15,'F3E 2006'!$B$3:$B$100,'F3E 2006'!$A$3:$A$100,"-")</f>
        <v>-</v>
      </c>
      <c r="Q15" s="6" t="str">
        <f>_xlfn.XLOOKUP(B15,'F3E 2004'!$B$3:$B$100,'F3E 2004'!$A$3:$A$100,"-")</f>
        <v>-</v>
      </c>
      <c r="R15" s="6" t="str">
        <f>_xlfn.XLOOKUP(B15,'F3E 2002'!$B$3:$B$100,'F3E 2002'!$A$3:$A$100,"-")</f>
        <v>-</v>
      </c>
      <c r="S15" s="6" t="str">
        <f>_xlfn.XLOOKUP(B15,'F3E 2000'!$B$3:$B$100,'F3E 2000'!$A$3:$A$100,"-")</f>
        <v>-</v>
      </c>
      <c r="T15" s="6" t="str">
        <f>_xlfn.XLOOKUP(B15,'F3E 1998'!$B$3:$B$100,'F3E 1998'!$A$3:$A$100,"-")</f>
        <v>-</v>
      </c>
      <c r="U15" s="6" t="str">
        <f>_xlfn.XLOOKUP(B15,'F3E 1996'!$B$3:$B$100,'F3E 1996'!$A$3:$A$100,"-")</f>
        <v>-</v>
      </c>
      <c r="V15" s="7" t="str">
        <f>_xlfn.XLOOKUP(B15,'F3E 1994'!$B$3:$B$100,'F3E 1994'!$A$3:$A$100,"-")</f>
        <v>-</v>
      </c>
      <c r="X15" s="73">
        <v>13</v>
      </c>
      <c r="Y15" s="97">
        <f t="shared" si="0"/>
        <v>18.829138902647287</v>
      </c>
    </row>
    <row r="16" spans="1:25" x14ac:dyDescent="0.45">
      <c r="A16" s="9">
        <f t="shared" si="1"/>
        <v>14</v>
      </c>
      <c r="B16" s="23" t="s">
        <v>169</v>
      </c>
      <c r="C16" s="24" t="s">
        <v>13</v>
      </c>
      <c r="D16" s="95">
        <f>MIN(_xlfn.XLOOKUP(B16,'F3E 2025'!B:B,'F3E 2025'!E:E,200),_xlfn.XLOOKUP(B16,'F3E 2023'!B:B,'F3E 2023'!E:E,200),_xlfn.XLOOKUP(B16,'F3E 2022'!B:B,'F3E 2022'!E:E,200),_xlfn.XLOOKUP(B16,'F3E 2019'!B:B,'F3E 2019'!E:E,200),_xlfn.XLOOKUP(B16,'F3E 2018'!B:B,'F3E 2018'!E:E,200),_xlfn.XLOOKUP(B16,'F3E 2016'!B:B,'F3E 2016'!E:E,200),_xlfn.XLOOKUP(B16,'F3E 2014'!B:B,'F3E 2014'!E:E,200),_xlfn.XLOOKUP(B16,'F3E 2012'!B:B,'F3E 2012'!E:E,200),_xlfn.XLOOKUP(B16,'F3E 2010'!B:B,'F3E 2010'!E:E,200),_xlfn.XLOOKUP(B16,'F3E 2008'!B:B,'F3E 2008'!B:B,200),_xlfn.XLOOKUP(B16,'F3E 2006'!B:B,'F3E 2006'!E:E,200),_xlfn.XLOOKUP(B16,'F3E 2004'!B:B,'F3E 2004'!E:E,200),_xlfn.XLOOKUP(B16,'F3E 2002'!B:B,'F3E 2002'!E:E,200),_xlfn.XLOOKUP(B16,'F3E 2000'!B:B,'F3E 2000'!E:E,200),_xlfn.XLOOKUP(B16,'F3E 1998'!B:B,'F3E 1998'!E:E,200),_xlfn.XLOOKUP(B16,'F3E 1996'!B:B,'F3E 1996'!E:E,200),_xlfn.XLOOKUP(B16,'F3E 1994'!B:B,'F3E 1994'!E:E,200))</f>
        <v>60.1</v>
      </c>
      <c r="E16" s="78">
        <f>_xlfn.XLOOKUP(F16,X:X,Y:Y,0)+_xlfn.XLOOKUP(G16,X:X,Y:Y,0)+_xlfn.XLOOKUP(H16,X:X,Y:Y,0)+_xlfn.XLOOKUP(I16,X:X,Y:Y,0)+_xlfn.XLOOKUP(J16,X:X,Y:Y,0)+_xlfn.XLOOKUP(K16,X:X,Y:Y,0)+_xlfn.XLOOKUP(L16,X:X,Y:Y,0)+_xlfn.XLOOKUP(M16,X:X,Y:Y,0)+_xlfn.XLOOKUP(N16,X:X,Y:Y,0)+_xlfn.XLOOKUP(O16,X:X,Y:Y,0)+_xlfn.XLOOKUP(P16,X:X,Y:Y,0)+_xlfn.XLOOKUP(Q16,X:X,Y:Y,0)+_xlfn.XLOOKUP(R16,X:X,Y:Y,0)+_xlfn.XLOOKUP(S16,X:X,Y:Y,0)+_xlfn.XLOOKUP(T16,X:X,Y:Y,0)+_xlfn.XLOOKUP(U16,X:X,Y:Y,0)+_xlfn.XLOOKUP(V16,X:X,Y:Y,0)</f>
        <v>210.30802908169585</v>
      </c>
      <c r="F16" s="6" t="str">
        <f>_xlfn.XLOOKUP(B16,'F3E 2025'!$B$3:$B$22,'F3E 2025'!$A$3:$A$22,"-")</f>
        <v>-</v>
      </c>
      <c r="G16" s="6" t="str">
        <f>_xlfn.XLOOKUP(B16,'F3E 2023'!$B$3:$B$22,'F3E 2023'!$A$3:$A$22,"-")</f>
        <v>-</v>
      </c>
      <c r="H16" s="6" t="str">
        <f>_xlfn.XLOOKUP(B16,'F3E 2022'!$B$3:$B$100,'F3E 2022'!$A$3:$A$100,"-")</f>
        <v>-</v>
      </c>
      <c r="I16" s="6" t="str">
        <f>_xlfn.XLOOKUP(B16,'F3E 2019'!$B$3:$B$100,'F3E 2019'!$A$3:$A$100,"-")</f>
        <v>-</v>
      </c>
      <c r="J16" s="6" t="str">
        <f>_xlfn.XLOOKUP(B16,'F3E 2018'!$B$3:$B$96,'F3E 2018'!$A$3:$A$96,"-")</f>
        <v>-</v>
      </c>
      <c r="K16" s="6" t="str">
        <f>_xlfn.XLOOKUP(B16,'F3E 2016'!$B$3:$B$100,'F3E 2016'!$A$3:$A$100,"-")</f>
        <v>-</v>
      </c>
      <c r="L16" s="6" t="str">
        <f>_xlfn.XLOOKUP(B16,'F3E 2014'!$B$3:$B$100,'F3E 2014'!$A$3:$A$100,"-")</f>
        <v>-</v>
      </c>
      <c r="M16" s="6" t="str">
        <f>_xlfn.XLOOKUP(B16,'F3E 2012'!$B$3:$B$100,'F3E 2012'!$A$3:$A$100,"-")</f>
        <v>-</v>
      </c>
      <c r="N16" s="6">
        <f>_xlfn.XLOOKUP(B16,'F3E 2010'!$B$3:$B$100,'F3E 2010'!$A$3:$A$100,"-")</f>
        <v>9</v>
      </c>
      <c r="O16" s="6" t="str">
        <f>_xlfn.XLOOKUP(B16,'F3E 2008'!$B$3:$B$100,'F3E 2008'!$A$3:$A$100,"-")</f>
        <v>-</v>
      </c>
      <c r="P16" s="6" t="str">
        <f>_xlfn.XLOOKUP(B16,'F3E 2006'!$B$3:$B$100,'F3E 2006'!$A$3:$A$100,"-")</f>
        <v>-</v>
      </c>
      <c r="Q16" s="6">
        <f>_xlfn.XLOOKUP(B16,'F3E 2004'!$B$3:$B$100,'F3E 2004'!$A$3:$A$100,"-")</f>
        <v>7</v>
      </c>
      <c r="R16" s="6">
        <f>_xlfn.XLOOKUP(B16,'F3E 2002'!$B$3:$B$100,'F3E 2002'!$A$3:$A$100,"-")</f>
        <v>13</v>
      </c>
      <c r="S16" s="6">
        <f>_xlfn.XLOOKUP(B16,'F3E 2000'!$B$3:$B$100,'F3E 2000'!$A$3:$A$100,"-")</f>
        <v>5</v>
      </c>
      <c r="T16" s="6">
        <f>_xlfn.XLOOKUP(B16,'F3E 1998'!$B$3:$B$100,'F3E 1998'!$A$3:$A$100,"-")</f>
        <v>8</v>
      </c>
      <c r="U16" s="6">
        <f>_xlfn.XLOOKUP(B16,'F3E 1996'!$B$3:$B$100,'F3E 1996'!$A$3:$A$100,"-")</f>
        <v>12</v>
      </c>
      <c r="V16" s="7" t="str">
        <f>_xlfn.XLOOKUP(B16,'F3E 1994'!$B$3:$B$100,'F3E 1994'!$A$3:$A$100,"-")</f>
        <v>-</v>
      </c>
      <c r="X16" s="73">
        <v>14</v>
      </c>
      <c r="Y16" s="97">
        <f t="shared" si="0"/>
        <v>16.455686486281138</v>
      </c>
    </row>
    <row r="17" spans="1:25" x14ac:dyDescent="0.45">
      <c r="A17" s="9">
        <f t="shared" si="1"/>
        <v>15</v>
      </c>
      <c r="B17" s="23" t="s">
        <v>111</v>
      </c>
      <c r="C17" s="24" t="s">
        <v>17</v>
      </c>
      <c r="D17" s="95">
        <f>MIN(_xlfn.XLOOKUP(B17,'F3E 2025'!B:B,'F3E 2025'!E:E,200),_xlfn.XLOOKUP(B17,'F3E 2023'!B:B,'F3E 2023'!E:E,200),_xlfn.XLOOKUP(B17,'F3E 2022'!B:B,'F3E 2022'!E:E,200),_xlfn.XLOOKUP(B17,'F3E 2019'!B:B,'F3E 2019'!E:E,200),_xlfn.XLOOKUP(B17,'F3E 2018'!B:B,'F3E 2018'!E:E,200),_xlfn.XLOOKUP(B17,'F3E 2016'!B:B,'F3E 2016'!E:E,200),_xlfn.XLOOKUP(B17,'F3E 2014'!B:B,'F3E 2014'!E:E,200),_xlfn.XLOOKUP(B17,'F3E 2012'!B:B,'F3E 2012'!E:E,200),_xlfn.XLOOKUP(B17,'F3E 2010'!B:B,'F3E 2010'!E:E,200),_xlfn.XLOOKUP(B17,'F3E 2008'!B:B,'F3E 2008'!B:B,200),_xlfn.XLOOKUP(B17,'F3E 2006'!B:B,'F3E 2006'!E:E,200),_xlfn.XLOOKUP(B17,'F3E 2004'!B:B,'F3E 2004'!E:E,200),_xlfn.XLOOKUP(B17,'F3E 2002'!B:B,'F3E 2002'!E:E,200),_xlfn.XLOOKUP(B17,'F3E 2000'!B:B,'F3E 2000'!E:E,200),_xlfn.XLOOKUP(B17,'F3E 1998'!B:B,'F3E 1998'!E:E,200),_xlfn.XLOOKUP(B17,'F3E 1996'!B:B,'F3E 1996'!E:E,200),_xlfn.XLOOKUP(B17,'F3E 1994'!B:B,'F3E 1994'!E:E,200))</f>
        <v>56.91</v>
      </c>
      <c r="E17" s="78">
        <f>_xlfn.XLOOKUP(F17,X:X,Y:Y,0)+_xlfn.XLOOKUP(G17,X:X,Y:Y,0)+_xlfn.XLOOKUP(H17,X:X,Y:Y,0)+_xlfn.XLOOKUP(I17,X:X,Y:Y,0)+_xlfn.XLOOKUP(J17,X:X,Y:Y,0)+_xlfn.XLOOKUP(K17,X:X,Y:Y,0)+_xlfn.XLOOKUP(L17,X:X,Y:Y,0)+_xlfn.XLOOKUP(M17,X:X,Y:Y,0)+_xlfn.XLOOKUP(N17,X:X,Y:Y,0)+_xlfn.XLOOKUP(O17,X:X,Y:Y,0)+_xlfn.XLOOKUP(P17,X:X,Y:Y,0)+_xlfn.XLOOKUP(Q17,X:X,Y:Y,0)+_xlfn.XLOOKUP(R17,X:X,Y:Y,0)+_xlfn.XLOOKUP(S17,X:X,Y:Y,0)+_xlfn.XLOOKUP(T17,X:X,Y:Y,0)+_xlfn.XLOOKUP(U17,X:X,Y:Y,0)+_xlfn.XLOOKUP(V17,X:X,Y:Y,0)</f>
        <v>206.56959428824013</v>
      </c>
      <c r="F17" s="6">
        <f>_xlfn.XLOOKUP(B17,'F3E 2025'!$B$3:$B$22,'F3E 2025'!$A$3:$A$22,"-")</f>
        <v>4</v>
      </c>
      <c r="G17" s="6">
        <f>_xlfn.XLOOKUP(B17,'F3E 2023'!$B$3:$B$22,'F3E 2023'!$A$3:$A$22,"-")</f>
        <v>9</v>
      </c>
      <c r="H17" s="6">
        <f>_xlfn.XLOOKUP(B17,'F3E 2022'!$B$3:$B$100,'F3E 2022'!$A$3:$A$100,"-")</f>
        <v>4</v>
      </c>
      <c r="I17" s="6">
        <f>_xlfn.XLOOKUP(B17,'F3E 2019'!$B$3:$B$100,'F3E 2019'!$A$3:$A$100,"-")</f>
        <v>7</v>
      </c>
      <c r="J17" s="6" t="str">
        <f>_xlfn.XLOOKUP(B17,'F3E 2018'!$B$3:$B$96,'F3E 2018'!$A$3:$A$96,"-")</f>
        <v>-</v>
      </c>
      <c r="K17" s="6" t="str">
        <f>_xlfn.XLOOKUP(B17,'F3E 2016'!$B$3:$B$100,'F3E 2016'!$A$3:$A$100,"-")</f>
        <v>-</v>
      </c>
      <c r="L17" s="6" t="str">
        <f>_xlfn.XLOOKUP(B17,'F3E 2014'!$B$3:$B$100,'F3E 2014'!$A$3:$A$100,"-")</f>
        <v>-</v>
      </c>
      <c r="M17" s="6" t="str">
        <f>_xlfn.XLOOKUP(B17,'F3E 2012'!$B$3:$B$100,'F3E 2012'!$A$3:$A$100,"-")</f>
        <v>-</v>
      </c>
      <c r="N17" s="6" t="str">
        <f>_xlfn.XLOOKUP(B17,'F3E 2010'!$B$3:$B$100,'F3E 2010'!$A$3:$A$100,"-")</f>
        <v>-</v>
      </c>
      <c r="O17" s="6" t="str">
        <f>_xlfn.XLOOKUP(B17,'F3E 2008'!$B$3:$B$100,'F3E 2008'!$A$3:$A$100,"-")</f>
        <v>-</v>
      </c>
      <c r="P17" s="6" t="str">
        <f>_xlfn.XLOOKUP(B17,'F3E 2006'!$B$3:$B$100,'F3E 2006'!$A$3:$A$100,"-")</f>
        <v>-</v>
      </c>
      <c r="Q17" s="6" t="str">
        <f>_xlfn.XLOOKUP(B17,'F3E 2004'!$B$3:$B$100,'F3E 2004'!$A$3:$A$100,"-")</f>
        <v>-</v>
      </c>
      <c r="R17" s="6" t="str">
        <f>_xlfn.XLOOKUP(B17,'F3E 2002'!$B$3:$B$100,'F3E 2002'!$A$3:$A$100,"-")</f>
        <v>-</v>
      </c>
      <c r="S17" s="6" t="str">
        <f>_xlfn.XLOOKUP(B17,'F3E 2000'!$B$3:$B$100,'F3E 2000'!$A$3:$A$100,"-")</f>
        <v>-</v>
      </c>
      <c r="T17" s="6" t="str">
        <f>_xlfn.XLOOKUP(B17,'F3E 1998'!$B$3:$B$100,'F3E 1998'!$A$3:$A$100,"-")</f>
        <v>-</v>
      </c>
      <c r="U17" s="6" t="str">
        <f>_xlfn.XLOOKUP(B17,'F3E 1996'!$B$3:$B$100,'F3E 1996'!$A$3:$A$100,"-")</f>
        <v>-</v>
      </c>
      <c r="V17" s="7" t="str">
        <f>_xlfn.XLOOKUP(B17,'F3E 1994'!$B$3:$B$100,'F3E 1994'!$A$3:$A$100,"-")</f>
        <v>-</v>
      </c>
      <c r="X17" s="73">
        <v>15</v>
      </c>
      <c r="Y17" s="97">
        <f t="shared" si="0"/>
        <v>14.398193040424658</v>
      </c>
    </row>
    <row r="18" spans="1:25" x14ac:dyDescent="0.45">
      <c r="A18" s="9">
        <f t="shared" si="1"/>
        <v>16</v>
      </c>
      <c r="B18" s="23" t="s">
        <v>41</v>
      </c>
      <c r="C18" s="24" t="s">
        <v>15</v>
      </c>
      <c r="D18" s="95" t="s">
        <v>291</v>
      </c>
      <c r="E18" s="78">
        <f>_xlfn.XLOOKUP(F18,X:X,Y:Y,0)+_xlfn.XLOOKUP(G18,X:X,Y:Y,0)+_xlfn.XLOOKUP(H18,X:X,Y:Y,0)+_xlfn.XLOOKUP(I18,X:X,Y:Y,0)+_xlfn.XLOOKUP(J18,X:X,Y:Y,0)+_xlfn.XLOOKUP(K18,X:X,Y:Y,0)+_xlfn.XLOOKUP(L18,X:X,Y:Y,0)+_xlfn.XLOOKUP(M18,X:X,Y:Y,0)+_xlfn.XLOOKUP(N18,X:X,Y:Y,0)+_xlfn.XLOOKUP(O18,X:X,Y:Y,0)+_xlfn.XLOOKUP(P18,X:X,Y:Y,0)+_xlfn.XLOOKUP(Q18,X:X,Y:Y,0)+_xlfn.XLOOKUP(R18,X:X,Y:Y,0)+_xlfn.XLOOKUP(S18,X:X,Y:Y,0)+_xlfn.XLOOKUP(T18,X:X,Y:Y,0)+_xlfn.XLOOKUP(U18,X:X,Y:Y,0)+_xlfn.XLOOKUP(V18,X:X,Y:Y,0)</f>
        <v>200</v>
      </c>
      <c r="F18" s="6" t="str">
        <f>_xlfn.XLOOKUP(B18,'F3E 2025'!$B$3:$B$22,'F3E 2025'!$A$3:$A$22,"-")</f>
        <v>-</v>
      </c>
      <c r="G18" s="6" t="str">
        <f>_xlfn.XLOOKUP(B18,'F3E 2023'!$B$3:$B$22,'F3E 2023'!$A$3:$A$22,"-")</f>
        <v>-</v>
      </c>
      <c r="H18" s="6" t="str">
        <f>_xlfn.XLOOKUP(B18,'F3E 2022'!$B$3:$B$100,'F3E 2022'!$A$3:$A$100,"-")</f>
        <v>-</v>
      </c>
      <c r="I18" s="6" t="str">
        <f>_xlfn.XLOOKUP(B18,'F3E 2019'!$B$3:$B$100,'F3E 2019'!$A$3:$A$100,"-")</f>
        <v>-</v>
      </c>
      <c r="J18" s="6" t="str">
        <f>_xlfn.XLOOKUP(B18,'F3E 2018'!$B$3:$B$96,'F3E 2018'!$A$3:$A$96,"-")</f>
        <v>-</v>
      </c>
      <c r="K18" s="6" t="str">
        <f>_xlfn.XLOOKUP(B18,'F3E 2016'!$B$3:$B$100,'F3E 2016'!$A$3:$A$100,"-")</f>
        <v>-</v>
      </c>
      <c r="L18" s="6">
        <f>_xlfn.XLOOKUP(B18,'F3E 2014'!$B$3:$B$100,'F3E 2014'!$A$3:$A$100,"-")</f>
        <v>1</v>
      </c>
      <c r="M18" s="6">
        <f>_xlfn.XLOOKUP(B18,'F3E 2012'!$B$3:$B$100,'F3E 2012'!$A$3:$A$100,"-")</f>
        <v>1</v>
      </c>
      <c r="N18" s="6" t="str">
        <f>_xlfn.XLOOKUP(B18,'F3E 2010'!$B$3:$B$100,'F3E 2010'!$A$3:$A$100,"-")</f>
        <v>-</v>
      </c>
      <c r="O18" s="6" t="str">
        <f>_xlfn.XLOOKUP(B18,'F3E 2008'!$B$3:$B$100,'F3E 2008'!$A$3:$A$100,"-")</f>
        <v>-</v>
      </c>
      <c r="P18" s="6" t="str">
        <f>_xlfn.XLOOKUP(B18,'F3E 2006'!$B$3:$B$100,'F3E 2006'!$A$3:$A$100,"-")</f>
        <v>-</v>
      </c>
      <c r="Q18" s="6" t="str">
        <f>_xlfn.XLOOKUP(B18,'F3E 2004'!$B$3:$B$100,'F3E 2004'!$A$3:$A$100,"-")</f>
        <v>-</v>
      </c>
      <c r="R18" s="6" t="str">
        <f>_xlfn.XLOOKUP(B18,'F3E 2002'!$B$3:$B$100,'F3E 2002'!$A$3:$A$100,"-")</f>
        <v>-</v>
      </c>
      <c r="S18" s="6" t="str">
        <f>_xlfn.XLOOKUP(B18,'F3E 2000'!$B$3:$B$100,'F3E 2000'!$A$3:$A$100,"-")</f>
        <v>-</v>
      </c>
      <c r="T18" s="6" t="str">
        <f>_xlfn.XLOOKUP(B18,'F3E 1998'!$B$3:$B$100,'F3E 1998'!$A$3:$A$100,"-")</f>
        <v>-</v>
      </c>
      <c r="U18" s="6" t="str">
        <f>_xlfn.XLOOKUP(B18,'F3E 1996'!$B$3:$B$100,'F3E 1996'!$A$3:$A$100,"-")</f>
        <v>-</v>
      </c>
      <c r="V18" s="7" t="str">
        <f>_xlfn.XLOOKUP(B18,'F3E 1994'!$B$3:$B$100,'F3E 1994'!$A$3:$A$100,"-")</f>
        <v>-</v>
      </c>
      <c r="X18" s="73">
        <v>16</v>
      </c>
      <c r="Y18" s="97">
        <f t="shared" si="0"/>
        <v>12.614597443330826</v>
      </c>
    </row>
    <row r="19" spans="1:25" x14ac:dyDescent="0.45">
      <c r="A19" s="9">
        <f t="shared" si="1"/>
        <v>17</v>
      </c>
      <c r="B19" s="23" t="s">
        <v>120</v>
      </c>
      <c r="C19" s="24" t="s">
        <v>17</v>
      </c>
      <c r="D19" s="95">
        <f>MIN(_xlfn.XLOOKUP(B19,'F3E 2025'!B:B,'F3E 2025'!E:E,200),_xlfn.XLOOKUP(B19,'F3E 2023'!B:B,'F3E 2023'!E:E,200),_xlfn.XLOOKUP(B19,'F3E 2022'!B:B,'F3E 2022'!E:E,200),_xlfn.XLOOKUP(B19,'F3E 2019'!B:B,'F3E 2019'!E:E,200),_xlfn.XLOOKUP(B19,'F3E 2018'!B:B,'F3E 2018'!E:E,200),_xlfn.XLOOKUP(B19,'F3E 2016'!B:B,'F3E 2016'!E:E,200),_xlfn.XLOOKUP(B19,'F3E 2014'!B:B,'F3E 2014'!E:E,200),_xlfn.XLOOKUP(B19,'F3E 2012'!B:B,'F3E 2012'!E:E,200),_xlfn.XLOOKUP(B19,'F3E 2010'!B:B,'F3E 2010'!E:E,200),_xlfn.XLOOKUP(B19,'F3E 2008'!B:B,'F3E 2008'!B:B,200),_xlfn.XLOOKUP(B19,'F3E 2006'!B:B,'F3E 2006'!E:E,200),_xlfn.XLOOKUP(B19,'F3E 2004'!B:B,'F3E 2004'!E:E,200),_xlfn.XLOOKUP(B19,'F3E 2002'!B:B,'F3E 2002'!E:E,200),_xlfn.XLOOKUP(B19,'F3E 2000'!B:B,'F3E 2000'!E:E,200),_xlfn.XLOOKUP(B19,'F3E 1998'!B:B,'F3E 1998'!E:E,200),_xlfn.XLOOKUP(B19,'F3E 1996'!B:B,'F3E 1996'!E:E,200),_xlfn.XLOOKUP(B19,'F3E 1994'!B:B,'F3E 1994'!E:E,200))</f>
        <v>54.32</v>
      </c>
      <c r="E19" s="78">
        <f>_xlfn.XLOOKUP(F19,X:X,Y:Y,0)+_xlfn.XLOOKUP(G19,X:X,Y:Y,0)+_xlfn.XLOOKUP(H19,X:X,Y:Y,0)+_xlfn.XLOOKUP(I19,X:X,Y:Y,0)+_xlfn.XLOOKUP(J19,X:X,Y:Y,0)+_xlfn.XLOOKUP(K19,X:X,Y:Y,0)+_xlfn.XLOOKUP(L19,X:X,Y:Y,0)+_xlfn.XLOOKUP(M19,X:X,Y:Y,0)+_xlfn.XLOOKUP(N19,X:X,Y:Y,0)+_xlfn.XLOOKUP(O19,X:X,Y:Y,0)+_xlfn.XLOOKUP(P19,X:X,Y:Y,0)+_xlfn.XLOOKUP(Q19,X:X,Y:Y,0)+_xlfn.XLOOKUP(R19,X:X,Y:Y,0)+_xlfn.XLOOKUP(S19,X:X,Y:Y,0)+_xlfn.XLOOKUP(T19,X:X,Y:Y,0)+_xlfn.XLOOKUP(U19,X:X,Y:Y,0)+_xlfn.XLOOKUP(V19,X:X,Y:Y,0)</f>
        <v>198.92924859227674</v>
      </c>
      <c r="F19" s="6">
        <f>_xlfn.XLOOKUP(B19,'F3E 2025'!$B$3:$B$22,'F3E 2025'!$A$3:$A$22,"-")</f>
        <v>1</v>
      </c>
      <c r="G19" s="6">
        <f>_xlfn.XLOOKUP(B19,'F3E 2023'!$B$3:$B$22,'F3E 2023'!$A$3:$A$22,"-")</f>
        <v>6</v>
      </c>
      <c r="H19" s="6">
        <f>_xlfn.XLOOKUP(B19,'F3E 2022'!$B$3:$B$100,'F3E 2022'!$A$3:$A$100,"-")</f>
        <v>6</v>
      </c>
      <c r="I19" s="6" t="str">
        <f>_xlfn.XLOOKUP(B19,'F3E 2019'!$B$3:$B$100,'F3E 2019'!$A$3:$A$100,"-")</f>
        <v>-</v>
      </c>
      <c r="J19" s="6" t="str">
        <f>_xlfn.XLOOKUP(B19,'F3E 2018'!$B$3:$B$96,'F3E 2018'!$A$3:$A$96,"-")</f>
        <v>-</v>
      </c>
      <c r="K19" s="6" t="str">
        <f>_xlfn.XLOOKUP(B19,'F3E 2016'!$B$3:$B$100,'F3E 2016'!$A$3:$A$100,"-")</f>
        <v>-</v>
      </c>
      <c r="L19" s="6" t="str">
        <f>_xlfn.XLOOKUP(B19,'F3E 2014'!$B$3:$B$100,'F3E 2014'!$A$3:$A$100,"-")</f>
        <v>-</v>
      </c>
      <c r="M19" s="6" t="str">
        <f>_xlfn.XLOOKUP(B19,'F3E 2012'!$B$3:$B$100,'F3E 2012'!$A$3:$A$100,"-")</f>
        <v>-</v>
      </c>
      <c r="N19" s="6" t="str">
        <f>_xlfn.XLOOKUP(B19,'F3E 2010'!$B$3:$B$100,'F3E 2010'!$A$3:$A$100,"-")</f>
        <v>-</v>
      </c>
      <c r="O19" s="6" t="str">
        <f>_xlfn.XLOOKUP(B19,'F3E 2008'!$B$3:$B$100,'F3E 2008'!$A$3:$A$100,"-")</f>
        <v>-</v>
      </c>
      <c r="P19" s="6" t="str">
        <f>_xlfn.XLOOKUP(B19,'F3E 2006'!$B$3:$B$100,'F3E 2006'!$A$3:$A$100,"-")</f>
        <v>-</v>
      </c>
      <c r="Q19" s="6" t="str">
        <f>_xlfn.XLOOKUP(B19,'F3E 2004'!$B$3:$B$100,'F3E 2004'!$A$3:$A$100,"-")</f>
        <v>-</v>
      </c>
      <c r="R19" s="6" t="str">
        <f>_xlfn.XLOOKUP(B19,'F3E 2002'!$B$3:$B$100,'F3E 2002'!$A$3:$A$100,"-")</f>
        <v>-</v>
      </c>
      <c r="S19" s="6" t="str">
        <f>_xlfn.XLOOKUP(B19,'F3E 2000'!$B$3:$B$100,'F3E 2000'!$A$3:$A$100,"-")</f>
        <v>-</v>
      </c>
      <c r="T19" s="6" t="str">
        <f>_xlfn.XLOOKUP(B19,'F3E 1998'!$B$3:$B$100,'F3E 1998'!$A$3:$A$100,"-")</f>
        <v>-</v>
      </c>
      <c r="U19" s="6" t="str">
        <f>_xlfn.XLOOKUP(B19,'F3E 1996'!$B$3:$B$100,'F3E 1996'!$A$3:$A$100,"-")</f>
        <v>-</v>
      </c>
      <c r="V19" s="7" t="str">
        <f>_xlfn.XLOOKUP(B19,'F3E 1994'!$B$3:$B$100,'F3E 1994'!$A$3:$A$100,"-")</f>
        <v>-</v>
      </c>
      <c r="X19" s="73">
        <v>17</v>
      </c>
      <c r="Y19" s="97">
        <f t="shared" si="0"/>
        <v>11.068437838118458</v>
      </c>
    </row>
    <row r="20" spans="1:25" x14ac:dyDescent="0.45">
      <c r="A20" s="9">
        <f t="shared" si="1"/>
        <v>18</v>
      </c>
      <c r="B20" s="23" t="s">
        <v>185</v>
      </c>
      <c r="C20" s="24" t="s">
        <v>23</v>
      </c>
      <c r="D20" s="95">
        <f>MIN(_xlfn.XLOOKUP(B20,'F3E 2025'!B:B,'F3E 2025'!E:E,200),_xlfn.XLOOKUP(B20,'F3E 2023'!B:B,'F3E 2023'!E:E,200),_xlfn.XLOOKUP(B20,'F3E 2022'!B:B,'F3E 2022'!E:E,200),_xlfn.XLOOKUP(B20,'F3E 2019'!B:B,'F3E 2019'!E:E,200),_xlfn.XLOOKUP(B20,'F3E 2018'!B:B,'F3E 2018'!E:E,200),_xlfn.XLOOKUP(B20,'F3E 2016'!B:B,'F3E 2016'!E:E,200),_xlfn.XLOOKUP(B20,'F3E 2014'!B:B,'F3E 2014'!E:E,200),_xlfn.XLOOKUP(B20,'F3E 2012'!B:B,'F3E 2012'!E:E,200),_xlfn.XLOOKUP(B20,'F3E 2010'!B:B,'F3E 2010'!E:E,200),_xlfn.XLOOKUP(B20,'F3E 2008'!B:B,'F3E 2008'!B:B,200),_xlfn.XLOOKUP(B20,'F3E 2006'!B:B,'F3E 2006'!E:E,200),_xlfn.XLOOKUP(B20,'F3E 2004'!B:B,'F3E 2004'!E:E,200),_xlfn.XLOOKUP(B20,'F3E 2002'!B:B,'F3E 2002'!E:E,200),_xlfn.XLOOKUP(B20,'F3E 2000'!B:B,'F3E 2000'!E:E,200),_xlfn.XLOOKUP(B20,'F3E 1998'!B:B,'F3E 1998'!E:E,200),_xlfn.XLOOKUP(B20,'F3E 1996'!B:B,'F3E 1996'!E:E,200),_xlfn.XLOOKUP(B20,'F3E 1994'!B:B,'F3E 1994'!E:E,200))</f>
        <v>70.739999999999995</v>
      </c>
      <c r="E20" s="78">
        <f>_xlfn.XLOOKUP(F20,X:X,Y:Y,0)+_xlfn.XLOOKUP(G20,X:X,Y:Y,0)+_xlfn.XLOOKUP(H20,X:X,Y:Y,0)+_xlfn.XLOOKUP(I20,X:X,Y:Y,0)+_xlfn.XLOOKUP(J20,X:X,Y:Y,0)+_xlfn.XLOOKUP(K20,X:X,Y:Y,0)+_xlfn.XLOOKUP(L20,X:X,Y:Y,0)+_xlfn.XLOOKUP(M20,X:X,Y:Y,0)+_xlfn.XLOOKUP(N20,X:X,Y:Y,0)+_xlfn.XLOOKUP(O20,X:X,Y:Y,0)+_xlfn.XLOOKUP(P20,X:X,Y:Y,0)+_xlfn.XLOOKUP(Q20,X:X,Y:Y,0)+_xlfn.XLOOKUP(R20,X:X,Y:Y,0)+_xlfn.XLOOKUP(S20,X:X,Y:Y,0)+_xlfn.XLOOKUP(T20,X:X,Y:Y,0)+_xlfn.XLOOKUP(U20,X:X,Y:Y,0)+_xlfn.XLOOKUP(V20,X:X,Y:Y,0)</f>
        <v>195.04109904427531</v>
      </c>
      <c r="F20" s="6" t="str">
        <f>_xlfn.XLOOKUP(B20,'F3E 2025'!$B$3:$B$22,'F3E 2025'!$A$3:$A$22,"-")</f>
        <v>-</v>
      </c>
      <c r="G20" s="6" t="str">
        <f>_xlfn.XLOOKUP(B20,'F3E 2023'!$B$3:$B$22,'F3E 2023'!$A$3:$A$22,"-")</f>
        <v>-</v>
      </c>
      <c r="H20" s="6" t="str">
        <f>_xlfn.XLOOKUP(B20,'F3E 2022'!$B$3:$B$100,'F3E 2022'!$A$3:$A$100,"-")</f>
        <v>-</v>
      </c>
      <c r="I20" s="6" t="str">
        <f>_xlfn.XLOOKUP(B20,'F3E 2019'!$B$3:$B$100,'F3E 2019'!$A$3:$A$100,"-")</f>
        <v>-</v>
      </c>
      <c r="J20" s="6" t="str">
        <f>_xlfn.XLOOKUP(B20,'F3E 2018'!$B$3:$B$96,'F3E 2018'!$A$3:$A$96,"-")</f>
        <v>-</v>
      </c>
      <c r="K20" s="6" t="str">
        <f>_xlfn.XLOOKUP(B20,'F3E 2016'!$B$3:$B$100,'F3E 2016'!$A$3:$A$100,"-")</f>
        <v>-</v>
      </c>
      <c r="L20" s="6" t="str">
        <f>_xlfn.XLOOKUP(B20,'F3E 2014'!$B$3:$B$100,'F3E 2014'!$A$3:$A$100,"-")</f>
        <v>-</v>
      </c>
      <c r="M20" s="6" t="str">
        <f>_xlfn.XLOOKUP(B20,'F3E 2012'!$B$3:$B$100,'F3E 2012'!$A$3:$A$100,"-")</f>
        <v>-</v>
      </c>
      <c r="N20" s="6" t="str">
        <f>_xlfn.XLOOKUP(B20,'F3E 2010'!$B$3:$B$100,'F3E 2010'!$A$3:$A$100,"-")</f>
        <v>-</v>
      </c>
      <c r="O20" s="6" t="str">
        <f>_xlfn.XLOOKUP(B20,'F3E 2008'!$B$3:$B$100,'F3E 2008'!$A$3:$A$100,"-")</f>
        <v>-</v>
      </c>
      <c r="P20" s="6" t="str">
        <f>_xlfn.XLOOKUP(B20,'F3E 2006'!$B$3:$B$100,'F3E 2006'!$A$3:$A$100,"-")</f>
        <v>-</v>
      </c>
      <c r="Q20" s="6">
        <f>_xlfn.XLOOKUP(B20,'F3E 2004'!$B$3:$B$100,'F3E 2004'!$A$3:$A$100,"-")</f>
        <v>9</v>
      </c>
      <c r="R20" s="6">
        <f>_xlfn.XLOOKUP(B20,'F3E 2002'!$B$3:$B$100,'F3E 2002'!$A$3:$A$100,"-")</f>
        <v>9</v>
      </c>
      <c r="S20" s="6">
        <f>_xlfn.XLOOKUP(B20,'F3E 2000'!$B$3:$B$100,'F3E 2000'!$A$3:$A$100,"-")</f>
        <v>6</v>
      </c>
      <c r="T20" s="6" t="str">
        <f>_xlfn.XLOOKUP(B20,'F3E 1998'!$B$3:$B$100,'F3E 1998'!$A$3:$A$100,"-")</f>
        <v>-</v>
      </c>
      <c r="U20" s="6">
        <f>_xlfn.XLOOKUP(B20,'F3E 1996'!$B$3:$B$100,'F3E 1996'!$A$3:$A$100,"-")</f>
        <v>8</v>
      </c>
      <c r="V20" s="7">
        <f>_xlfn.XLOOKUP(B20,'F3E 1994'!$B$3:$B$100,'F3E 1994'!$A$3:$A$100,"-")</f>
        <v>7</v>
      </c>
      <c r="X20" s="73">
        <v>18</v>
      </c>
      <c r="Y20" s="97">
        <f t="shared" si="0"/>
        <v>9.7281062468733879</v>
      </c>
    </row>
    <row r="21" spans="1:25" x14ac:dyDescent="0.45">
      <c r="A21" s="9">
        <f t="shared" si="1"/>
        <v>19</v>
      </c>
      <c r="B21" s="23" t="s">
        <v>37</v>
      </c>
      <c r="C21" s="24" t="s">
        <v>23</v>
      </c>
      <c r="D21" s="95">
        <f>MIN(_xlfn.XLOOKUP(B21,'F3E 2025'!B:B,'F3E 2025'!E:E,200),_xlfn.XLOOKUP(B21,'F3E 2023'!B:B,'F3E 2023'!E:E,200),_xlfn.XLOOKUP(B21,'F3E 2022'!B:B,'F3E 2022'!E:E,200),_xlfn.XLOOKUP(B21,'F3E 2019'!B:B,'F3E 2019'!E:E,200),_xlfn.XLOOKUP(B21,'F3E 2018'!B:B,'F3E 2018'!E:E,200),_xlfn.XLOOKUP(B21,'F3E 2016'!B:B,'F3E 2016'!E:E,200),_xlfn.XLOOKUP(B21,'F3E 2014'!B:B,'F3E 2014'!E:E,200),_xlfn.XLOOKUP(B21,'F3E 2012'!B:B,'F3E 2012'!E:E,200),_xlfn.XLOOKUP(B21,'F3E 2010'!B:B,'F3E 2010'!E:E,200),_xlfn.XLOOKUP(B21,'F3E 2008'!B:B,'F3E 2008'!B:B,200),_xlfn.XLOOKUP(B21,'F3E 2006'!B:B,'F3E 2006'!E:E,200),_xlfn.XLOOKUP(B21,'F3E 2004'!B:B,'F3E 2004'!E:E,200),_xlfn.XLOOKUP(B21,'F3E 2002'!B:B,'F3E 2002'!E:E,200),_xlfn.XLOOKUP(B21,'F3E 2000'!B:B,'F3E 2000'!E:E,200),_xlfn.XLOOKUP(B21,'F3E 1998'!B:B,'F3E 1998'!E:E,200),_xlfn.XLOOKUP(B21,'F3E 1996'!B:B,'F3E 1996'!E:E,200),_xlfn.XLOOKUP(B21,'F3E 1994'!B:B,'F3E 1994'!E:E,200))</f>
        <v>55.1</v>
      </c>
      <c r="E21" s="78">
        <f>_xlfn.XLOOKUP(F21,X:X,Y:Y,0)+_xlfn.XLOOKUP(G21,X:X,Y:Y,0)+_xlfn.XLOOKUP(H21,X:X,Y:Y,0)+_xlfn.XLOOKUP(I21,X:X,Y:Y,0)+_xlfn.XLOOKUP(J21,X:X,Y:Y,0)+_xlfn.XLOOKUP(K21,X:X,Y:Y,0)+_xlfn.XLOOKUP(L21,X:X,Y:Y,0)+_xlfn.XLOOKUP(M21,X:X,Y:Y,0)+_xlfn.XLOOKUP(N21,X:X,Y:Y,0)+_xlfn.XLOOKUP(O21,X:X,Y:Y,0)+_xlfn.XLOOKUP(P21,X:X,Y:Y,0)+_xlfn.XLOOKUP(Q21,X:X,Y:Y,0)+_xlfn.XLOOKUP(R21,X:X,Y:Y,0)+_xlfn.XLOOKUP(S21,X:X,Y:Y,0)+_xlfn.XLOOKUP(T21,X:X,Y:Y,0)+_xlfn.XLOOKUP(U21,X:X,Y:Y,0)+_xlfn.XLOOKUP(V21,X:X,Y:Y,0)</f>
        <v>186.82091207526798</v>
      </c>
      <c r="F21" s="6" t="str">
        <f>_xlfn.XLOOKUP(B21,'F3E 2025'!$B$3:$B$22,'F3E 2025'!$A$3:$A$22,"-")</f>
        <v>-</v>
      </c>
      <c r="G21" s="6" t="str">
        <f>_xlfn.XLOOKUP(B21,'F3E 2023'!$B$3:$B$22,'F3E 2023'!$A$3:$A$22,"-")</f>
        <v>-</v>
      </c>
      <c r="H21" s="6" t="str">
        <f>_xlfn.XLOOKUP(B21,'F3E 2022'!$B$3:$B$100,'F3E 2022'!$A$3:$A$100,"-")</f>
        <v>-</v>
      </c>
      <c r="I21" s="6" t="str">
        <f>_xlfn.XLOOKUP(B21,'F3E 2019'!$B$3:$B$100,'F3E 2019'!$A$3:$A$100,"-")</f>
        <v>-</v>
      </c>
      <c r="J21" s="6" t="str">
        <f>_xlfn.XLOOKUP(B21,'F3E 2018'!$B$3:$B$96,'F3E 2018'!$A$3:$A$96,"-")</f>
        <v>-</v>
      </c>
      <c r="K21" s="6" t="str">
        <f>_xlfn.XLOOKUP(B21,'F3E 2016'!$B$3:$B$100,'F3E 2016'!$A$3:$A$100,"-")</f>
        <v>-</v>
      </c>
      <c r="L21" s="6" t="str">
        <f>_xlfn.XLOOKUP(B21,'F3E 2014'!$B$3:$B$100,'F3E 2014'!$A$3:$A$100,"-")</f>
        <v>-</v>
      </c>
      <c r="M21" s="6" t="str">
        <f>_xlfn.XLOOKUP(B21,'F3E 2012'!$B$3:$B$100,'F3E 2012'!$A$3:$A$100,"-")</f>
        <v>-</v>
      </c>
      <c r="N21" s="6">
        <f>_xlfn.XLOOKUP(B21,'F3E 2010'!$B$3:$B$100,'F3E 2010'!$A$3:$A$100,"-")</f>
        <v>1</v>
      </c>
      <c r="O21" s="6">
        <f>_xlfn.XLOOKUP(B21,'F3E 2008'!$B$3:$B$100,'F3E 2008'!$A$3:$A$100,"-")</f>
        <v>2</v>
      </c>
      <c r="P21" s="6" t="str">
        <f>_xlfn.XLOOKUP(B21,'F3E 2006'!$B$3:$B$100,'F3E 2006'!$A$3:$A$100,"-")</f>
        <v>-</v>
      </c>
      <c r="Q21" s="6" t="str">
        <f>_xlfn.XLOOKUP(B21,'F3E 2004'!$B$3:$B$100,'F3E 2004'!$A$3:$A$100,"-")</f>
        <v>-</v>
      </c>
      <c r="R21" s="6" t="str">
        <f>_xlfn.XLOOKUP(B21,'F3E 2002'!$B$3:$B$100,'F3E 2002'!$A$3:$A$100,"-")</f>
        <v>-</v>
      </c>
      <c r="S21" s="6" t="str">
        <f>_xlfn.XLOOKUP(B21,'F3E 2000'!$B$3:$B$100,'F3E 2000'!$A$3:$A$100,"-")</f>
        <v>-</v>
      </c>
      <c r="T21" s="6" t="str">
        <f>_xlfn.XLOOKUP(B21,'F3E 1998'!$B$3:$B$100,'F3E 1998'!$A$3:$A$100,"-")</f>
        <v>-</v>
      </c>
      <c r="U21" s="6" t="str">
        <f>_xlfn.XLOOKUP(B21,'F3E 1996'!$B$3:$B$100,'F3E 1996'!$A$3:$A$100,"-")</f>
        <v>-</v>
      </c>
      <c r="V21" s="7" t="str">
        <f>_xlfn.XLOOKUP(B21,'F3E 1994'!$B$3:$B$100,'F3E 1994'!$A$3:$A$100,"-")</f>
        <v>-</v>
      </c>
      <c r="X21" s="73">
        <v>19</v>
      </c>
      <c r="Y21" s="97">
        <f t="shared" si="0"/>
        <v>8.5662024120860387</v>
      </c>
    </row>
    <row r="22" spans="1:25" x14ac:dyDescent="0.45">
      <c r="A22" s="9">
        <f t="shared" si="1"/>
        <v>20</v>
      </c>
      <c r="B22" s="23" t="s">
        <v>112</v>
      </c>
      <c r="C22" s="24" t="s">
        <v>8</v>
      </c>
      <c r="D22" s="95">
        <f>MIN(_xlfn.XLOOKUP(B22,'F3E 2025'!B:B,'F3E 2025'!E:E,200),_xlfn.XLOOKUP(B22,'F3E 2023'!B:B,'F3E 2023'!E:E,200),_xlfn.XLOOKUP(B22,'F3E 2022'!B:B,'F3E 2022'!E:E,200),_xlfn.XLOOKUP(B22,'F3E 2019'!B:B,'F3E 2019'!E:E,200),_xlfn.XLOOKUP(B22,'F3E 2018'!B:B,'F3E 2018'!E:E,200),_xlfn.XLOOKUP(B22,'F3E 2016'!B:B,'F3E 2016'!E:E,200),_xlfn.XLOOKUP(B22,'F3E 2014'!B:B,'F3E 2014'!E:E,200),_xlfn.XLOOKUP(B22,'F3E 2012'!B:B,'F3E 2012'!E:E,200),_xlfn.XLOOKUP(B22,'F3E 2010'!B:B,'F3E 2010'!E:E,200),_xlfn.XLOOKUP(B22,'F3E 2008'!B:B,'F3E 2008'!B:B,200),_xlfn.XLOOKUP(B22,'F3E 2006'!B:B,'F3E 2006'!E:E,200),_xlfn.XLOOKUP(B22,'F3E 2004'!B:B,'F3E 2004'!E:E,200),_xlfn.XLOOKUP(B22,'F3E 2002'!B:B,'F3E 2002'!E:E,200),_xlfn.XLOOKUP(B22,'F3E 2000'!B:B,'F3E 2000'!E:E,200),_xlfn.XLOOKUP(B22,'F3E 1998'!B:B,'F3E 1998'!E:E,200),_xlfn.XLOOKUP(B22,'F3E 1996'!B:B,'F3E 1996'!E:E,200),_xlfn.XLOOKUP(B22,'F3E 1994'!B:B,'F3E 1994'!E:E,200))</f>
        <v>59.19</v>
      </c>
      <c r="E22" s="78">
        <f>_xlfn.XLOOKUP(F22,X:X,Y:Y,0)+_xlfn.XLOOKUP(G22,X:X,Y:Y,0)+_xlfn.XLOOKUP(H22,X:X,Y:Y,0)+_xlfn.XLOOKUP(I22,X:X,Y:Y,0)+_xlfn.XLOOKUP(J22,X:X,Y:Y,0)+_xlfn.XLOOKUP(K22,X:X,Y:Y,0)+_xlfn.XLOOKUP(L22,X:X,Y:Y,0)+_xlfn.XLOOKUP(M22,X:X,Y:Y,0)+_xlfn.XLOOKUP(N22,X:X,Y:Y,0)+_xlfn.XLOOKUP(O22,X:X,Y:Y,0)+_xlfn.XLOOKUP(P22,X:X,Y:Y,0)+_xlfn.XLOOKUP(Q22,X:X,Y:Y,0)+_xlfn.XLOOKUP(R22,X:X,Y:Y,0)+_xlfn.XLOOKUP(S22,X:X,Y:Y,0)+_xlfn.XLOOKUP(T22,X:X,Y:Y,0)+_xlfn.XLOOKUP(U22,X:X,Y:Y,0)+_xlfn.XLOOKUP(V22,X:X,Y:Y,0)</f>
        <v>178.86519932478174</v>
      </c>
      <c r="F22" s="6" t="str">
        <f>_xlfn.XLOOKUP(B22,'F3E 2025'!$B$3:$B$22,'F3E 2025'!$A$3:$A$22,"-")</f>
        <v>-</v>
      </c>
      <c r="G22" s="6">
        <f>_xlfn.XLOOKUP(B22,'F3E 2023'!$B$3:$B$22,'F3E 2023'!$A$3:$A$22,"-")</f>
        <v>10</v>
      </c>
      <c r="H22" s="6">
        <f>_xlfn.XLOOKUP(B22,'F3E 2022'!$B$3:$B$100,'F3E 2022'!$A$3:$A$100,"-")</f>
        <v>5</v>
      </c>
      <c r="I22" s="6">
        <f>_xlfn.XLOOKUP(B22,'F3E 2019'!$B$3:$B$100,'F3E 2019'!$A$3:$A$100,"-")</f>
        <v>11</v>
      </c>
      <c r="J22" s="6">
        <f>_xlfn.XLOOKUP(B22,'F3E 2018'!$B$3:$B$96,'F3E 2018'!$A$3:$A$96,"-")</f>
        <v>8</v>
      </c>
      <c r="K22" s="6">
        <f>_xlfn.XLOOKUP(B22,'F3E 2016'!$B$3:$B$100,'F3E 2016'!$A$3:$A$100,"-")</f>
        <v>13</v>
      </c>
      <c r="L22" s="6" t="str">
        <f>_xlfn.XLOOKUP(B22,'F3E 2014'!$B$3:$B$100,'F3E 2014'!$A$3:$A$100,"-")</f>
        <v>-</v>
      </c>
      <c r="M22" s="6">
        <f>_xlfn.XLOOKUP(B22,'F3E 2012'!$B$3:$B$100,'F3E 2012'!$A$3:$A$100,"-")</f>
        <v>16</v>
      </c>
      <c r="N22" s="6" t="str">
        <f>_xlfn.XLOOKUP(B22,'F3E 2010'!$B$3:$B$100,'F3E 2010'!$A$3:$A$100,"-")</f>
        <v>-</v>
      </c>
      <c r="O22" s="6" t="str">
        <f>_xlfn.XLOOKUP(B22,'F3E 2008'!$B$3:$B$100,'F3E 2008'!$A$3:$A$100,"-")</f>
        <v>-</v>
      </c>
      <c r="P22" s="6" t="str">
        <f>_xlfn.XLOOKUP(B22,'F3E 2006'!$B$3:$B$100,'F3E 2006'!$A$3:$A$100,"-")</f>
        <v>-</v>
      </c>
      <c r="Q22" s="6" t="str">
        <f>_xlfn.XLOOKUP(B22,'F3E 2004'!$B$3:$B$100,'F3E 2004'!$A$3:$A$100,"-")</f>
        <v>-</v>
      </c>
      <c r="R22" s="6" t="str">
        <f>_xlfn.XLOOKUP(B22,'F3E 2002'!$B$3:$B$100,'F3E 2002'!$A$3:$A$100,"-")</f>
        <v>-</v>
      </c>
      <c r="S22" s="6" t="str">
        <f>_xlfn.XLOOKUP(B22,'F3E 2000'!$B$3:$B$100,'F3E 2000'!$A$3:$A$100,"-")</f>
        <v>-</v>
      </c>
      <c r="T22" s="6" t="str">
        <f>_xlfn.XLOOKUP(B22,'F3E 1998'!$B$3:$B$100,'F3E 1998'!$A$3:$A$100,"-")</f>
        <v>-</v>
      </c>
      <c r="U22" s="6" t="str">
        <f>_xlfn.XLOOKUP(B22,'F3E 1996'!$B$3:$B$100,'F3E 1996'!$A$3:$A$100,"-")</f>
        <v>-</v>
      </c>
      <c r="V22" s="7" t="str">
        <f>_xlfn.XLOOKUP(B22,'F3E 1994'!$B$3:$B$100,'F3E 1994'!$A$3:$A$100,"-")</f>
        <v>-</v>
      </c>
      <c r="X22" s="73">
        <v>20</v>
      </c>
      <c r="Y22" s="97">
        <f t="shared" si="0"/>
        <v>7.5589736560739054</v>
      </c>
    </row>
    <row r="23" spans="1:25" x14ac:dyDescent="0.45">
      <c r="A23" s="9">
        <f t="shared" si="1"/>
        <v>21</v>
      </c>
      <c r="B23" s="23" t="s">
        <v>182</v>
      </c>
      <c r="C23" s="24" t="s">
        <v>44</v>
      </c>
      <c r="D23" s="95">
        <f>MIN(_xlfn.XLOOKUP(B23,'F3E 2025'!B:B,'F3E 2025'!E:E,200),_xlfn.XLOOKUP(B23,'F3E 2023'!B:B,'F3E 2023'!E:E,200),_xlfn.XLOOKUP(B23,'F3E 2022'!B:B,'F3E 2022'!E:E,200),_xlfn.XLOOKUP(B23,'F3E 2019'!B:B,'F3E 2019'!E:E,200),_xlfn.XLOOKUP(B23,'F3E 2018'!B:B,'F3E 2018'!E:E,200),_xlfn.XLOOKUP(B23,'F3E 2016'!B:B,'F3E 2016'!E:E,200),_xlfn.XLOOKUP(B23,'F3E 2014'!B:B,'F3E 2014'!E:E,200),_xlfn.XLOOKUP(B23,'F3E 2012'!B:B,'F3E 2012'!E:E,200),_xlfn.XLOOKUP(B23,'F3E 2010'!B:B,'F3E 2010'!E:E,200),_xlfn.XLOOKUP(B23,'F3E 2008'!B:B,'F3E 2008'!B:B,200),_xlfn.XLOOKUP(B23,'F3E 2006'!B:B,'F3E 2006'!E:E,200),_xlfn.XLOOKUP(B23,'F3E 2004'!B:B,'F3E 2004'!E:E,200),_xlfn.XLOOKUP(B23,'F3E 2002'!B:B,'F3E 2002'!E:E,200),_xlfn.XLOOKUP(B23,'F3E 2000'!B:B,'F3E 2000'!E:E,200),_xlfn.XLOOKUP(B23,'F3E 1998'!B:B,'F3E 1998'!E:E,200),_xlfn.XLOOKUP(B23,'F3E 1996'!B:B,'F3E 1996'!E:E,200),_xlfn.XLOOKUP(B23,'F3E 1994'!B:B,'F3E 1994'!E:E,200))</f>
        <v>75.3</v>
      </c>
      <c r="E23" s="78">
        <f>_xlfn.XLOOKUP(F23,X:X,Y:Y,0)+_xlfn.XLOOKUP(G23,X:X,Y:Y,0)+_xlfn.XLOOKUP(H23,X:X,Y:Y,0)+_xlfn.XLOOKUP(I23,X:X,Y:Y,0)+_xlfn.XLOOKUP(J23,X:X,Y:Y,0)+_xlfn.XLOOKUP(K23,X:X,Y:Y,0)+_xlfn.XLOOKUP(L23,X:X,Y:Y,0)+_xlfn.XLOOKUP(M23,X:X,Y:Y,0)+_xlfn.XLOOKUP(N23,X:X,Y:Y,0)+_xlfn.XLOOKUP(O23,X:X,Y:Y,0)+_xlfn.XLOOKUP(P23,X:X,Y:Y,0)+_xlfn.XLOOKUP(Q23,X:X,Y:Y,0)+_xlfn.XLOOKUP(R23,X:X,Y:Y,0)+_xlfn.XLOOKUP(S23,X:X,Y:Y,0)+_xlfn.XLOOKUP(T23,X:X,Y:Y,0)+_xlfn.XLOOKUP(U23,X:X,Y:Y,0)+_xlfn.XLOOKUP(V23,X:X,Y:Y,0)</f>
        <v>169.18818821975552</v>
      </c>
      <c r="F23" s="6" t="str">
        <f>_xlfn.XLOOKUP(B23,'F3E 2025'!$B$3:$B$22,'F3E 2025'!$A$3:$A$22,"-")</f>
        <v>-</v>
      </c>
      <c r="G23" s="6" t="str">
        <f>_xlfn.XLOOKUP(B23,'F3E 2023'!$B$3:$B$22,'F3E 2023'!$A$3:$A$22,"-")</f>
        <v>-</v>
      </c>
      <c r="H23" s="6" t="str">
        <f>_xlfn.XLOOKUP(B23,'F3E 2022'!$B$3:$B$100,'F3E 2022'!$A$3:$A$100,"-")</f>
        <v>-</v>
      </c>
      <c r="I23" s="6" t="str">
        <f>_xlfn.XLOOKUP(B23,'F3E 2019'!$B$3:$B$100,'F3E 2019'!$A$3:$A$100,"-")</f>
        <v>-</v>
      </c>
      <c r="J23" s="6" t="str">
        <f>_xlfn.XLOOKUP(B23,'F3E 2018'!$B$3:$B$96,'F3E 2018'!$A$3:$A$96,"-")</f>
        <v>-</v>
      </c>
      <c r="K23" s="6" t="str">
        <f>_xlfn.XLOOKUP(B23,'F3E 2016'!$B$3:$B$100,'F3E 2016'!$A$3:$A$100,"-")</f>
        <v>-</v>
      </c>
      <c r="L23" s="6" t="str">
        <f>_xlfn.XLOOKUP(B23,'F3E 2014'!$B$3:$B$100,'F3E 2014'!$A$3:$A$100,"-")</f>
        <v>-</v>
      </c>
      <c r="M23" s="6" t="str">
        <f>_xlfn.XLOOKUP(B23,'F3E 2012'!$B$3:$B$100,'F3E 2012'!$A$3:$A$100,"-")</f>
        <v>-</v>
      </c>
      <c r="N23" s="6" t="str">
        <f>_xlfn.XLOOKUP(B23,'F3E 2010'!$B$3:$B$100,'F3E 2010'!$A$3:$A$100,"-")</f>
        <v>-</v>
      </c>
      <c r="O23" s="6" t="str">
        <f>_xlfn.XLOOKUP(B23,'F3E 2008'!$B$3:$B$100,'F3E 2008'!$A$3:$A$100,"-")</f>
        <v>-</v>
      </c>
      <c r="P23" s="6">
        <f>_xlfn.XLOOKUP(B23,'F3E 2006'!$B$3:$B$100,'F3E 2006'!$A$3:$A$100,"-")</f>
        <v>21</v>
      </c>
      <c r="Q23" s="6">
        <f>_xlfn.XLOOKUP(B23,'F3E 2004'!$B$3:$B$100,'F3E 2004'!$A$3:$A$100,"-")</f>
        <v>12</v>
      </c>
      <c r="R23" s="6">
        <f>_xlfn.XLOOKUP(B23,'F3E 2002'!$B$3:$B$100,'F3E 2002'!$A$3:$A$100,"-")</f>
        <v>8</v>
      </c>
      <c r="S23" s="6">
        <f>_xlfn.XLOOKUP(B23,'F3E 2000'!$B$3:$B$100,'F3E 2000'!$A$3:$A$100,"-")</f>
        <v>12</v>
      </c>
      <c r="T23" s="6">
        <f>_xlfn.XLOOKUP(B23,'F3E 1998'!$B$3:$B$100,'F3E 1998'!$A$3:$A$100,"-")</f>
        <v>14</v>
      </c>
      <c r="U23" s="6" t="str">
        <f>_xlfn.XLOOKUP(B23,'F3E 1996'!$B$3:$B$100,'F3E 1996'!$A$3:$A$100,"-")</f>
        <v>-</v>
      </c>
      <c r="V23" s="7">
        <f>_xlfn.XLOOKUP(B23,'F3E 1994'!$B$3:$B$100,'F3E 1994'!$A$3:$A$100,"-")</f>
        <v>4</v>
      </c>
      <c r="X23" s="73">
        <v>21</v>
      </c>
      <c r="Y23" s="97">
        <f t="shared" si="0"/>
        <v>6.6858293074941173</v>
      </c>
    </row>
    <row r="24" spans="1:25" x14ac:dyDescent="0.45">
      <c r="A24" s="9">
        <f t="shared" si="1"/>
        <v>22</v>
      </c>
      <c r="B24" s="23" t="s">
        <v>85</v>
      </c>
      <c r="C24" s="24" t="s">
        <v>15</v>
      </c>
      <c r="D24" s="95">
        <f>MIN(_xlfn.XLOOKUP(B24,'F3E 2025'!B:B,'F3E 2025'!E:E,200),_xlfn.XLOOKUP(B24,'F3E 2023'!B:B,'F3E 2023'!E:E,200),_xlfn.XLOOKUP(B24,'F3E 2022'!B:B,'F3E 2022'!E:E,200),_xlfn.XLOOKUP(B24,'F3E 2019'!B:B,'F3E 2019'!E:E,200),_xlfn.XLOOKUP(B24,'F3E 2018'!B:B,'F3E 2018'!E:E,200),_xlfn.XLOOKUP(B24,'F3E 2016'!B:B,'F3E 2016'!E:E,200),_xlfn.XLOOKUP(B24,'F3E 2014'!B:B,'F3E 2014'!E:E,200),_xlfn.XLOOKUP(B24,'F3E 2012'!B:B,'F3E 2012'!E:E,200),_xlfn.XLOOKUP(B24,'F3E 2010'!B:B,'F3E 2010'!E:E,200),_xlfn.XLOOKUP(B24,'F3E 2008'!B:B,'F3E 2008'!B:B,200),_xlfn.XLOOKUP(B24,'F3E 2006'!B:B,'F3E 2006'!E:E,200),_xlfn.XLOOKUP(B24,'F3E 2004'!B:B,'F3E 2004'!E:E,200),_xlfn.XLOOKUP(B24,'F3E 2002'!B:B,'F3E 2002'!E:E,200),_xlfn.XLOOKUP(B24,'F3E 2000'!B:B,'F3E 2000'!E:E,200),_xlfn.XLOOKUP(B24,'F3E 1998'!B:B,'F3E 1998'!E:E,200),_xlfn.XLOOKUP(B24,'F3E 1996'!B:B,'F3E 1996'!E:E,200),_xlfn.XLOOKUP(B24,'F3E 1994'!B:B,'F3E 1994'!E:E,200))</f>
        <v>58.77</v>
      </c>
      <c r="E24" s="78">
        <f>_xlfn.XLOOKUP(F24,X:X,Y:Y,0)+_xlfn.XLOOKUP(G24,X:X,Y:Y,0)+_xlfn.XLOOKUP(H24,X:X,Y:Y,0)+_xlfn.XLOOKUP(I24,X:X,Y:Y,0)+_xlfn.XLOOKUP(J24,X:X,Y:Y,0)+_xlfn.XLOOKUP(K24,X:X,Y:Y,0)+_xlfn.XLOOKUP(L24,X:X,Y:Y,0)+_xlfn.XLOOKUP(M24,X:X,Y:Y,0)+_xlfn.XLOOKUP(N24,X:X,Y:Y,0)+_xlfn.XLOOKUP(O24,X:X,Y:Y,0)+_xlfn.XLOOKUP(P24,X:X,Y:Y,0)+_xlfn.XLOOKUP(Q24,X:X,Y:Y,0)+_xlfn.XLOOKUP(R24,X:X,Y:Y,0)+_xlfn.XLOOKUP(S24,X:X,Y:Y,0)+_xlfn.XLOOKUP(T24,X:X,Y:Y,0)+_xlfn.XLOOKUP(U24,X:X,Y:Y,0)+_xlfn.XLOOKUP(V24,X:X,Y:Y,0)</f>
        <v>166.76162962744357</v>
      </c>
      <c r="F24" s="6">
        <f>_xlfn.XLOOKUP(B24,'F3E 2025'!$B$3:$B$22,'F3E 2025'!$A$3:$A$22,"-")</f>
        <v>15</v>
      </c>
      <c r="G24" s="6">
        <f>_xlfn.XLOOKUP(B24,'F3E 2023'!$B$3:$B$22,'F3E 2023'!$A$3:$A$22,"-")</f>
        <v>11</v>
      </c>
      <c r="H24" s="6">
        <f>_xlfn.XLOOKUP(B24,'F3E 2022'!$B$3:$B$100,'F3E 2022'!$A$3:$A$100,"-")</f>
        <v>8</v>
      </c>
      <c r="I24" s="6">
        <f>_xlfn.XLOOKUP(B24,'F3E 2019'!$B$3:$B$100,'F3E 2019'!$A$3:$A$100,"-")</f>
        <v>4</v>
      </c>
      <c r="J24" s="6">
        <f>_xlfn.XLOOKUP(B24,'F3E 2018'!$B$3:$B$96,'F3E 2018'!$A$3:$A$96,"-")</f>
        <v>11</v>
      </c>
      <c r="K24" s="6" t="str">
        <f>_xlfn.XLOOKUP(B24,'F3E 2016'!$B$3:$B$100,'F3E 2016'!$A$3:$A$100,"-")</f>
        <v>-</v>
      </c>
      <c r="L24" s="6" t="str">
        <f>_xlfn.XLOOKUP(B24,'F3E 2014'!$B$3:$B$100,'F3E 2014'!$A$3:$A$100,"-")</f>
        <v>-</v>
      </c>
      <c r="M24" s="6" t="str">
        <f>_xlfn.XLOOKUP(B24,'F3E 2012'!$B$3:$B$100,'F3E 2012'!$A$3:$A$100,"-")</f>
        <v>-</v>
      </c>
      <c r="N24" s="6" t="str">
        <f>_xlfn.XLOOKUP(B24,'F3E 2010'!$B$3:$B$100,'F3E 2010'!$A$3:$A$100,"-")</f>
        <v>-</v>
      </c>
      <c r="O24" s="6" t="str">
        <f>_xlfn.XLOOKUP(B24,'F3E 2008'!$B$3:$B$100,'F3E 2008'!$A$3:$A$100,"-")</f>
        <v>-</v>
      </c>
      <c r="P24" s="6" t="str">
        <f>_xlfn.XLOOKUP(B24,'F3E 2006'!$B$3:$B$100,'F3E 2006'!$A$3:$A$100,"-")</f>
        <v>-</v>
      </c>
      <c r="Q24" s="6" t="str">
        <f>_xlfn.XLOOKUP(B24,'F3E 2004'!$B$3:$B$100,'F3E 2004'!$A$3:$A$100,"-")</f>
        <v>-</v>
      </c>
      <c r="R24" s="6" t="str">
        <f>_xlfn.XLOOKUP(B24,'F3E 2002'!$B$3:$B$100,'F3E 2002'!$A$3:$A$100,"-")</f>
        <v>-</v>
      </c>
      <c r="S24" s="6" t="str">
        <f>_xlfn.XLOOKUP(B24,'F3E 2000'!$B$3:$B$100,'F3E 2000'!$A$3:$A$100,"-")</f>
        <v>-</v>
      </c>
      <c r="T24" s="6" t="str">
        <f>_xlfn.XLOOKUP(B24,'F3E 1998'!$B$3:$B$100,'F3E 1998'!$A$3:$A$100,"-")</f>
        <v>-</v>
      </c>
      <c r="U24" s="6" t="str">
        <f>_xlfn.XLOOKUP(B24,'F3E 1996'!$B$3:$B$100,'F3E 1996'!$A$3:$A$100,"-")</f>
        <v>-</v>
      </c>
      <c r="V24" s="7" t="str">
        <f>_xlfn.XLOOKUP(B24,'F3E 1994'!$B$3:$B$100,'F3E 1994'!$A$3:$A$100,"-")</f>
        <v>-</v>
      </c>
      <c r="X24" s="73">
        <v>22</v>
      </c>
      <c r="Y24" s="97">
        <f t="shared" si="0"/>
        <v>5.9289197684185302</v>
      </c>
    </row>
    <row r="25" spans="1:25" x14ac:dyDescent="0.45">
      <c r="A25" s="9">
        <f t="shared" si="1"/>
        <v>23</v>
      </c>
      <c r="B25" s="23" t="s">
        <v>48</v>
      </c>
      <c r="C25" s="24" t="s">
        <v>15</v>
      </c>
      <c r="D25" s="95">
        <f>MIN(_xlfn.XLOOKUP(B25,'F3E 2025'!B:B,'F3E 2025'!E:E,200),_xlfn.XLOOKUP(B25,'F3E 2023'!B:B,'F3E 2023'!E:E,200),_xlfn.XLOOKUP(B25,'F3E 2022'!B:B,'F3E 2022'!E:E,200),_xlfn.XLOOKUP(B25,'F3E 2019'!B:B,'F3E 2019'!E:E,200),_xlfn.XLOOKUP(B25,'F3E 2018'!B:B,'F3E 2018'!E:E,200),_xlfn.XLOOKUP(B25,'F3E 2016'!B:B,'F3E 2016'!E:E,200),_xlfn.XLOOKUP(B25,'F3E 2014'!B:B,'F3E 2014'!E:E,200),_xlfn.XLOOKUP(B25,'F3E 2012'!B:B,'F3E 2012'!E:E,200),_xlfn.XLOOKUP(B25,'F3E 2010'!B:B,'F3E 2010'!E:E,200),_xlfn.XLOOKUP(B25,'F3E 2008'!B:B,'F3E 2008'!B:B,200),_xlfn.XLOOKUP(B25,'F3E 2006'!B:B,'F3E 2006'!E:E,200),_xlfn.XLOOKUP(B25,'F3E 2004'!B:B,'F3E 2004'!E:E,200),_xlfn.XLOOKUP(B25,'F3E 2002'!B:B,'F3E 2002'!E:E,200),_xlfn.XLOOKUP(B25,'F3E 2000'!B:B,'F3E 2000'!E:E,200),_xlfn.XLOOKUP(B25,'F3E 1998'!B:B,'F3E 1998'!E:E,200),_xlfn.XLOOKUP(B25,'F3E 1996'!B:B,'F3E 1996'!E:E,200),_xlfn.XLOOKUP(B25,'F3E 1994'!B:B,'F3E 1994'!E:E,200))</f>
        <v>56.96</v>
      </c>
      <c r="E25" s="78">
        <f>_xlfn.XLOOKUP(F25,X:X,Y:Y,0)+_xlfn.XLOOKUP(G25,X:X,Y:Y,0)+_xlfn.XLOOKUP(H25,X:X,Y:Y,0)+_xlfn.XLOOKUP(I25,X:X,Y:Y,0)+_xlfn.XLOOKUP(J25,X:X,Y:Y,0)+_xlfn.XLOOKUP(K25,X:X,Y:Y,0)+_xlfn.XLOOKUP(L25,X:X,Y:Y,0)+_xlfn.XLOOKUP(M25,X:X,Y:Y,0)+_xlfn.XLOOKUP(N25,X:X,Y:Y,0)+_xlfn.XLOOKUP(O25,X:X,Y:Y,0)+_xlfn.XLOOKUP(P25,X:X,Y:Y,0)+_xlfn.XLOOKUP(Q25,X:X,Y:Y,0)+_xlfn.XLOOKUP(R25,X:X,Y:Y,0)+_xlfn.XLOOKUP(S25,X:X,Y:Y,0)+_xlfn.XLOOKUP(T25,X:X,Y:Y,0)+_xlfn.XLOOKUP(U25,X:X,Y:Y,0)+_xlfn.XLOOKUP(V25,X:X,Y:Y,0)</f>
        <v>165.49246669557451</v>
      </c>
      <c r="F25" s="6" t="str">
        <f>_xlfn.XLOOKUP(B25,'F3E 2025'!$B$3:$B$22,'F3E 2025'!$A$3:$A$22,"-")</f>
        <v>-</v>
      </c>
      <c r="G25" s="6" t="str">
        <f>_xlfn.XLOOKUP(B25,'F3E 2023'!$B$3:$B$22,'F3E 2023'!$A$3:$A$22,"-")</f>
        <v>-</v>
      </c>
      <c r="H25" s="6" t="str">
        <f>_xlfn.XLOOKUP(B25,'F3E 2022'!$B$3:$B$100,'F3E 2022'!$A$3:$A$100,"-")</f>
        <v>-</v>
      </c>
      <c r="I25" s="6" t="str">
        <f>_xlfn.XLOOKUP(B25,'F3E 2019'!$B$3:$B$100,'F3E 2019'!$A$3:$A$100,"-")</f>
        <v>-</v>
      </c>
      <c r="J25" s="6">
        <f>_xlfn.XLOOKUP(B25,'F3E 2018'!$B$3:$B$96,'F3E 2018'!$A$3:$A$96,"-")</f>
        <v>4</v>
      </c>
      <c r="K25" s="6">
        <f>_xlfn.XLOOKUP(B25,'F3E 2016'!$B$3:$B$100,'F3E 2016'!$A$3:$A$100,"-")</f>
        <v>1</v>
      </c>
      <c r="L25" s="6" t="str">
        <f>_xlfn.XLOOKUP(B25,'F3E 2014'!$B$3:$B$100,'F3E 2014'!$A$3:$A$100,"-")</f>
        <v>-</v>
      </c>
      <c r="M25" s="6" t="str">
        <f>_xlfn.XLOOKUP(B25,'F3E 2012'!$B$3:$B$100,'F3E 2012'!$A$3:$A$100,"-")</f>
        <v>-</v>
      </c>
      <c r="N25" s="6" t="str">
        <f>_xlfn.XLOOKUP(B25,'F3E 2010'!$B$3:$B$100,'F3E 2010'!$A$3:$A$100,"-")</f>
        <v>-</v>
      </c>
      <c r="O25" s="6" t="str">
        <f>_xlfn.XLOOKUP(B25,'F3E 2008'!$B$3:$B$100,'F3E 2008'!$A$3:$A$100,"-")</f>
        <v>-</v>
      </c>
      <c r="P25" s="6" t="str">
        <f>_xlfn.XLOOKUP(B25,'F3E 2006'!$B$3:$B$100,'F3E 2006'!$A$3:$A$100,"-")</f>
        <v>-</v>
      </c>
      <c r="Q25" s="6" t="str">
        <f>_xlfn.XLOOKUP(B25,'F3E 2004'!$B$3:$B$100,'F3E 2004'!$A$3:$A$100,"-")</f>
        <v>-</v>
      </c>
      <c r="R25" s="6" t="str">
        <f>_xlfn.XLOOKUP(B25,'F3E 2002'!$B$3:$B$100,'F3E 2002'!$A$3:$A$100,"-")</f>
        <v>-</v>
      </c>
      <c r="S25" s="6" t="str">
        <f>_xlfn.XLOOKUP(B25,'F3E 2000'!$B$3:$B$100,'F3E 2000'!$A$3:$A$100,"-")</f>
        <v>-</v>
      </c>
      <c r="T25" s="6" t="str">
        <f>_xlfn.XLOOKUP(B25,'F3E 1998'!$B$3:$B$100,'F3E 1998'!$A$3:$A$100,"-")</f>
        <v>-</v>
      </c>
      <c r="U25" s="6" t="str">
        <f>_xlfn.XLOOKUP(B25,'F3E 1996'!$B$3:$B$100,'F3E 1996'!$A$3:$A$100,"-")</f>
        <v>-</v>
      </c>
      <c r="V25" s="7" t="str">
        <f>_xlfn.XLOOKUP(B25,'F3E 1994'!$B$3:$B$100,'F3E 1994'!$A$3:$A$100,"-")</f>
        <v>-</v>
      </c>
      <c r="X25" s="73">
        <v>23</v>
      </c>
      <c r="Y25" s="97">
        <f t="shared" si="0"/>
        <v>5.2727716168838077</v>
      </c>
    </row>
    <row r="26" spans="1:25" x14ac:dyDescent="0.45">
      <c r="A26" s="9">
        <f t="shared" si="1"/>
        <v>24</v>
      </c>
      <c r="B26" s="23" t="s">
        <v>157</v>
      </c>
      <c r="C26" s="24" t="s">
        <v>71</v>
      </c>
      <c r="D26" s="95">
        <f>MIN(_xlfn.XLOOKUP(B26,'F3E 2025'!B:B,'F3E 2025'!E:E,200),_xlfn.XLOOKUP(B26,'F3E 2023'!B:B,'F3E 2023'!E:E,200),_xlfn.XLOOKUP(B26,'F3E 2022'!B:B,'F3E 2022'!E:E,200),_xlfn.XLOOKUP(B26,'F3E 2019'!B:B,'F3E 2019'!E:E,200),_xlfn.XLOOKUP(B26,'F3E 2018'!B:B,'F3E 2018'!E:E,200),_xlfn.XLOOKUP(B26,'F3E 2016'!B:B,'F3E 2016'!E:E,200),_xlfn.XLOOKUP(B26,'F3E 2014'!B:B,'F3E 2014'!E:E,200),_xlfn.XLOOKUP(B26,'F3E 2012'!B:B,'F3E 2012'!E:E,200),_xlfn.XLOOKUP(B26,'F3E 2010'!B:B,'F3E 2010'!E:E,200),_xlfn.XLOOKUP(B26,'F3E 2008'!B:B,'F3E 2008'!B:B,200),_xlfn.XLOOKUP(B26,'F3E 2006'!B:B,'F3E 2006'!E:E,200),_xlfn.XLOOKUP(B26,'F3E 2004'!B:B,'F3E 2004'!E:E,200),_xlfn.XLOOKUP(B26,'F3E 2002'!B:B,'F3E 2002'!E:E,200),_xlfn.XLOOKUP(B26,'F3E 2000'!B:B,'F3E 2000'!E:E,200),_xlfn.XLOOKUP(B26,'F3E 1998'!B:B,'F3E 1998'!E:E,200),_xlfn.XLOOKUP(B26,'F3E 1996'!B:B,'F3E 1996'!E:E,200),_xlfn.XLOOKUP(B26,'F3E 1994'!B:B,'F3E 1994'!E:E,200))</f>
        <v>59.13</v>
      </c>
      <c r="E26" s="78">
        <f>_xlfn.XLOOKUP(F26,X:X,Y:Y,0)+_xlfn.XLOOKUP(G26,X:X,Y:Y,0)+_xlfn.XLOOKUP(H26,X:X,Y:Y,0)+_xlfn.XLOOKUP(I26,X:X,Y:Y,0)+_xlfn.XLOOKUP(J26,X:X,Y:Y,0)+_xlfn.XLOOKUP(K26,X:X,Y:Y,0)+_xlfn.XLOOKUP(L26,X:X,Y:Y,0)+_xlfn.XLOOKUP(M26,X:X,Y:Y,0)+_xlfn.XLOOKUP(N26,X:X,Y:Y,0)+_xlfn.XLOOKUP(O26,X:X,Y:Y,0)+_xlfn.XLOOKUP(P26,X:X,Y:Y,0)+_xlfn.XLOOKUP(Q26,X:X,Y:Y,0)+_xlfn.XLOOKUP(R26,X:X,Y:Y,0)+_xlfn.XLOOKUP(S26,X:X,Y:Y,0)+_xlfn.XLOOKUP(T26,X:X,Y:Y,0)+_xlfn.XLOOKUP(U26,X:X,Y:Y,0)+_xlfn.XLOOKUP(V26,X:X,Y:Y,0)</f>
        <v>164.3189726057868</v>
      </c>
      <c r="F26" s="6" t="str">
        <f>_xlfn.XLOOKUP(B26,'F3E 2025'!$B$3:$B$22,'F3E 2025'!$A$3:$A$22,"-")</f>
        <v>-</v>
      </c>
      <c r="G26" s="6" t="str">
        <f>_xlfn.XLOOKUP(B26,'F3E 2023'!$B$3:$B$22,'F3E 2023'!$A$3:$A$22,"-")</f>
        <v>-</v>
      </c>
      <c r="H26" s="6" t="str">
        <f>_xlfn.XLOOKUP(B26,'F3E 2022'!$B$3:$B$100,'F3E 2022'!$A$3:$A$100,"-")</f>
        <v>-</v>
      </c>
      <c r="I26" s="6" t="str">
        <f>_xlfn.XLOOKUP(B26,'F3E 2019'!$B$3:$B$100,'F3E 2019'!$A$3:$A$100,"-")</f>
        <v>-</v>
      </c>
      <c r="J26" s="6" t="str">
        <f>_xlfn.XLOOKUP(B26,'F3E 2018'!$B$3:$B$96,'F3E 2018'!$A$3:$A$96,"-")</f>
        <v>-</v>
      </c>
      <c r="K26" s="6" t="str">
        <f>_xlfn.XLOOKUP(B26,'F3E 2016'!$B$3:$B$100,'F3E 2016'!$A$3:$A$100,"-")</f>
        <v>-</v>
      </c>
      <c r="L26" s="6">
        <f>_xlfn.XLOOKUP(B26,'F3E 2014'!$B$3:$B$100,'F3E 2014'!$A$3:$A$100,"-")</f>
        <v>9</v>
      </c>
      <c r="M26" s="6">
        <f>_xlfn.XLOOKUP(B26,'F3E 2012'!$B$3:$B$100,'F3E 2012'!$A$3:$A$100,"-")</f>
        <v>5</v>
      </c>
      <c r="N26" s="6">
        <f>_xlfn.XLOOKUP(B26,'F3E 2010'!$B$3:$B$100,'F3E 2010'!$A$3:$A$100,"-")</f>
        <v>8</v>
      </c>
      <c r="O26" s="6">
        <f>_xlfn.XLOOKUP(B26,'F3E 2008'!$B$3:$B$100,'F3E 2008'!$A$3:$A$100,"-")</f>
        <v>8</v>
      </c>
      <c r="P26" s="6" t="str">
        <f>_xlfn.XLOOKUP(B26,'F3E 2006'!$B$3:$B$100,'F3E 2006'!$A$3:$A$100,"-")</f>
        <v>-</v>
      </c>
      <c r="Q26" s="6" t="str">
        <f>_xlfn.XLOOKUP(B26,'F3E 2004'!$B$3:$B$100,'F3E 2004'!$A$3:$A$100,"-")</f>
        <v>-</v>
      </c>
      <c r="R26" s="6" t="str">
        <f>_xlfn.XLOOKUP(B26,'F3E 2002'!$B$3:$B$100,'F3E 2002'!$A$3:$A$100,"-")</f>
        <v>-</v>
      </c>
      <c r="S26" s="6" t="str">
        <f>_xlfn.XLOOKUP(B26,'F3E 2000'!$B$3:$B$100,'F3E 2000'!$A$3:$A$100,"-")</f>
        <v>-</v>
      </c>
      <c r="T26" s="6" t="str">
        <f>_xlfn.XLOOKUP(B26,'F3E 1998'!$B$3:$B$100,'F3E 1998'!$A$3:$A$100,"-")</f>
        <v>-</v>
      </c>
      <c r="U26" s="6" t="str">
        <f>_xlfn.XLOOKUP(B26,'F3E 1996'!$B$3:$B$100,'F3E 1996'!$A$3:$A$100,"-")</f>
        <v>-</v>
      </c>
      <c r="V26" s="7" t="str">
        <f>_xlfn.XLOOKUP(B26,'F3E 1994'!$B$3:$B$100,'F3E 1994'!$A$3:$A$100,"-")</f>
        <v>-</v>
      </c>
      <c r="X26" s="73">
        <v>24</v>
      </c>
      <c r="Y26" s="97">
        <f t="shared" si="0"/>
        <v>4.7039712853564222</v>
      </c>
    </row>
    <row r="27" spans="1:25" x14ac:dyDescent="0.45">
      <c r="A27" s="9">
        <f t="shared" si="1"/>
        <v>25</v>
      </c>
      <c r="B27" s="23" t="s">
        <v>150</v>
      </c>
      <c r="C27" s="24" t="s">
        <v>44</v>
      </c>
      <c r="D27" s="95">
        <f>MIN(_xlfn.XLOOKUP(B27,'F3E 2025'!B:B,'F3E 2025'!E:E,200),_xlfn.XLOOKUP(B27,'F3E 2023'!B:B,'F3E 2023'!E:E,200),_xlfn.XLOOKUP(B27,'F3E 2022'!B:B,'F3E 2022'!E:E,200),_xlfn.XLOOKUP(B27,'F3E 2019'!B:B,'F3E 2019'!E:E,200),_xlfn.XLOOKUP(B27,'F3E 2018'!B:B,'F3E 2018'!E:E,200),_xlfn.XLOOKUP(B27,'F3E 2016'!B:B,'F3E 2016'!E:E,200),_xlfn.XLOOKUP(B27,'F3E 2014'!B:B,'F3E 2014'!E:E,200),_xlfn.XLOOKUP(B27,'F3E 2012'!B:B,'F3E 2012'!E:E,200),_xlfn.XLOOKUP(B27,'F3E 2010'!B:B,'F3E 2010'!E:E,200),_xlfn.XLOOKUP(B27,'F3E 2008'!B:B,'F3E 2008'!B:B,200),_xlfn.XLOOKUP(B27,'F3E 2006'!B:B,'F3E 2006'!E:E,200),_xlfn.XLOOKUP(B27,'F3E 2004'!B:B,'F3E 2004'!E:E,200),_xlfn.XLOOKUP(B27,'F3E 2002'!B:B,'F3E 2002'!E:E,200),_xlfn.XLOOKUP(B27,'F3E 2000'!B:B,'F3E 2000'!E:E,200),_xlfn.XLOOKUP(B27,'F3E 1998'!B:B,'F3E 1998'!E:E,200),_xlfn.XLOOKUP(B27,'F3E 1996'!B:B,'F3E 1996'!E:E,200),_xlfn.XLOOKUP(B27,'F3E 1994'!B:B,'F3E 1994'!E:E,200))</f>
        <v>56.68</v>
      </c>
      <c r="E27" s="78">
        <f>_xlfn.XLOOKUP(F27,X:X,Y:Y,0)+_xlfn.XLOOKUP(G27,X:X,Y:Y,0)+_xlfn.XLOOKUP(H27,X:X,Y:Y,0)+_xlfn.XLOOKUP(I27,X:X,Y:Y,0)+_xlfn.XLOOKUP(J27,X:X,Y:Y,0)+_xlfn.XLOOKUP(K27,X:X,Y:Y,0)+_xlfn.XLOOKUP(L27,X:X,Y:Y,0)+_xlfn.XLOOKUP(M27,X:X,Y:Y,0)+_xlfn.XLOOKUP(N27,X:X,Y:Y,0)+_xlfn.XLOOKUP(O27,X:X,Y:Y,0)+_xlfn.XLOOKUP(P27,X:X,Y:Y,0)+_xlfn.XLOOKUP(Q27,X:X,Y:Y,0)+_xlfn.XLOOKUP(R27,X:X,Y:Y,0)+_xlfn.XLOOKUP(S27,X:X,Y:Y,0)+_xlfn.XLOOKUP(T27,X:X,Y:Y,0)+_xlfn.XLOOKUP(U27,X:X,Y:Y,0)+_xlfn.XLOOKUP(V27,X:X,Y:Y,0)</f>
        <v>161.75629356913069</v>
      </c>
      <c r="F27" s="6" t="str">
        <f>_xlfn.XLOOKUP(B27,'F3E 2025'!$B$3:$B$22,'F3E 2025'!$A$3:$A$22,"-")</f>
        <v>-</v>
      </c>
      <c r="G27" s="6" t="str">
        <f>_xlfn.XLOOKUP(B27,'F3E 2023'!$B$3:$B$22,'F3E 2023'!$A$3:$A$22,"-")</f>
        <v>-</v>
      </c>
      <c r="H27" s="6" t="str">
        <f>_xlfn.XLOOKUP(B27,'F3E 2022'!$B$3:$B$100,'F3E 2022'!$A$3:$A$100,"-")</f>
        <v>-</v>
      </c>
      <c r="I27" s="6">
        <f>_xlfn.XLOOKUP(B27,'F3E 2019'!$B$3:$B$100,'F3E 2019'!$A$3:$A$100,"-")</f>
        <v>9</v>
      </c>
      <c r="J27" s="6" t="str">
        <f>_xlfn.XLOOKUP(B27,'F3E 2018'!$B$3:$B$96,'F3E 2018'!$A$3:$A$96,"-")</f>
        <v>-</v>
      </c>
      <c r="K27" s="6">
        <f>_xlfn.XLOOKUP(B27,'F3E 2016'!$B$3:$B$100,'F3E 2016'!$A$3:$A$100,"-")</f>
        <v>6</v>
      </c>
      <c r="L27" s="6">
        <f>_xlfn.XLOOKUP(B27,'F3E 2014'!$B$3:$B$100,'F3E 2014'!$A$3:$A$100,"-")</f>
        <v>8</v>
      </c>
      <c r="M27" s="6">
        <f>_xlfn.XLOOKUP(B27,'F3E 2012'!$B$3:$B$100,'F3E 2012'!$A$3:$A$100,"-")</f>
        <v>9</v>
      </c>
      <c r="N27" s="6">
        <f>_xlfn.XLOOKUP(B27,'F3E 2010'!$B$3:$B$100,'F3E 2010'!$A$3:$A$100,"-")</f>
        <v>18</v>
      </c>
      <c r="O27" s="6" t="str">
        <f>_xlfn.XLOOKUP(B27,'F3E 2008'!$B$3:$B$100,'F3E 2008'!$A$3:$A$100,"-")</f>
        <v>-</v>
      </c>
      <c r="P27" s="6" t="str">
        <f>_xlfn.XLOOKUP(B27,'F3E 2006'!$B$3:$B$100,'F3E 2006'!$A$3:$A$100,"-")</f>
        <v>-</v>
      </c>
      <c r="Q27" s="6" t="str">
        <f>_xlfn.XLOOKUP(B27,'F3E 2004'!$B$3:$B$100,'F3E 2004'!$A$3:$A$100,"-")</f>
        <v>-</v>
      </c>
      <c r="R27" s="6" t="str">
        <f>_xlfn.XLOOKUP(B27,'F3E 2002'!$B$3:$B$100,'F3E 2002'!$A$3:$A$100,"-")</f>
        <v>-</v>
      </c>
      <c r="S27" s="6" t="str">
        <f>_xlfn.XLOOKUP(B27,'F3E 2000'!$B$3:$B$100,'F3E 2000'!$A$3:$A$100,"-")</f>
        <v>-</v>
      </c>
      <c r="T27" s="6" t="str">
        <f>_xlfn.XLOOKUP(B27,'F3E 1998'!$B$3:$B$100,'F3E 1998'!$A$3:$A$100,"-")</f>
        <v>-</v>
      </c>
      <c r="U27" s="6" t="str">
        <f>_xlfn.XLOOKUP(B27,'F3E 1996'!$B$3:$B$100,'F3E 1996'!$A$3:$A$100,"-")</f>
        <v>-</v>
      </c>
      <c r="V27" s="7" t="str">
        <f>_xlfn.XLOOKUP(B27,'F3E 1994'!$B$3:$B$100,'F3E 1994'!$A$3:$A$100,"-")</f>
        <v>-</v>
      </c>
      <c r="X27" s="73">
        <v>25</v>
      </c>
      <c r="Y27" s="97">
        <f t="shared" si="0"/>
        <v>4.2108908485847572</v>
      </c>
    </row>
    <row r="28" spans="1:25" x14ac:dyDescent="0.45">
      <c r="A28" s="9">
        <f t="shared" si="1"/>
        <v>26</v>
      </c>
      <c r="B28" s="23" t="s">
        <v>28</v>
      </c>
      <c r="C28" s="24" t="s">
        <v>10</v>
      </c>
      <c r="D28" s="95">
        <f>MIN(_xlfn.XLOOKUP(B28,'F3E 2025'!B:B,'F3E 2025'!E:E,200),_xlfn.XLOOKUP(B28,'F3E 2023'!B:B,'F3E 2023'!E:E,200),_xlfn.XLOOKUP(B28,'F3E 2022'!B:B,'F3E 2022'!E:E,200),_xlfn.XLOOKUP(B28,'F3E 2019'!B:B,'F3E 2019'!E:E,200),_xlfn.XLOOKUP(B28,'F3E 2018'!B:B,'F3E 2018'!E:E,200),_xlfn.XLOOKUP(B28,'F3E 2016'!B:B,'F3E 2016'!E:E,200),_xlfn.XLOOKUP(B28,'F3E 2014'!B:B,'F3E 2014'!E:E,200),_xlfn.XLOOKUP(B28,'F3E 2012'!B:B,'F3E 2012'!E:E,200),_xlfn.XLOOKUP(B28,'F3E 2010'!B:B,'F3E 2010'!E:E,200),_xlfn.XLOOKUP(B28,'F3E 2008'!B:B,'F3E 2008'!B:B,200),_xlfn.XLOOKUP(B28,'F3E 2006'!B:B,'F3E 2006'!E:E,200),_xlfn.XLOOKUP(B28,'F3E 2004'!B:B,'F3E 2004'!E:E,200),_xlfn.XLOOKUP(B28,'F3E 2002'!B:B,'F3E 2002'!E:E,200),_xlfn.XLOOKUP(B28,'F3E 2000'!B:B,'F3E 2000'!E:E,200),_xlfn.XLOOKUP(B28,'F3E 1998'!B:B,'F3E 1998'!E:E,200),_xlfn.XLOOKUP(B28,'F3E 1996'!B:B,'F3E 1996'!E:E,200),_xlfn.XLOOKUP(B28,'F3E 1994'!B:B,'F3E 1994'!E:E,200))</f>
        <v>66.900000000000006</v>
      </c>
      <c r="E28" s="78">
        <f>_xlfn.XLOOKUP(F28,X:X,Y:Y,0)+_xlfn.XLOOKUP(G28,X:X,Y:Y,0)+_xlfn.XLOOKUP(H28,X:X,Y:Y,0)+_xlfn.XLOOKUP(I28,X:X,Y:Y,0)+_xlfn.XLOOKUP(J28,X:X,Y:Y,0)+_xlfn.XLOOKUP(K28,X:X,Y:Y,0)+_xlfn.XLOOKUP(L28,X:X,Y:Y,0)+_xlfn.XLOOKUP(M28,X:X,Y:Y,0)+_xlfn.XLOOKUP(N28,X:X,Y:Y,0)+_xlfn.XLOOKUP(O28,X:X,Y:Y,0)+_xlfn.XLOOKUP(P28,X:X,Y:Y,0)+_xlfn.XLOOKUP(Q28,X:X,Y:Y,0)+_xlfn.XLOOKUP(R28,X:X,Y:Y,0)+_xlfn.XLOOKUP(S28,X:X,Y:Y,0)+_xlfn.XLOOKUP(T28,X:X,Y:Y,0)+_xlfn.XLOOKUP(U28,X:X,Y:Y,0)+_xlfn.XLOOKUP(V28,X:X,Y:Y,0)</f>
        <v>150.79250402890662</v>
      </c>
      <c r="F28" s="6" t="str">
        <f>_xlfn.XLOOKUP(B28,'F3E 2025'!$B$3:$B$22,'F3E 2025'!$A$3:$A$22,"-")</f>
        <v>-</v>
      </c>
      <c r="G28" s="6" t="str">
        <f>_xlfn.XLOOKUP(B28,'F3E 2023'!$B$3:$B$22,'F3E 2023'!$A$3:$A$22,"-")</f>
        <v>-</v>
      </c>
      <c r="H28" s="6" t="str">
        <f>_xlfn.XLOOKUP(B28,'F3E 2022'!$B$3:$B$100,'F3E 2022'!$A$3:$A$100,"-")</f>
        <v>-</v>
      </c>
      <c r="I28" s="6" t="str">
        <f>_xlfn.XLOOKUP(B28,'F3E 2019'!$B$3:$B$100,'F3E 2019'!$A$3:$A$100,"-")</f>
        <v>-</v>
      </c>
      <c r="J28" s="6" t="str">
        <f>_xlfn.XLOOKUP(B28,'F3E 2018'!$B$3:$B$96,'F3E 2018'!$A$3:$A$96,"-")</f>
        <v>-</v>
      </c>
      <c r="K28" s="6" t="str">
        <f>_xlfn.XLOOKUP(B28,'F3E 2016'!$B$3:$B$100,'F3E 2016'!$A$3:$A$100,"-")</f>
        <v>-</v>
      </c>
      <c r="L28" s="6" t="str">
        <f>_xlfn.XLOOKUP(B28,'F3E 2014'!$B$3:$B$100,'F3E 2014'!$A$3:$A$100,"-")</f>
        <v>-</v>
      </c>
      <c r="M28" s="6" t="str">
        <f>_xlfn.XLOOKUP(B28,'F3E 2012'!$B$3:$B$100,'F3E 2012'!$A$3:$A$100,"-")</f>
        <v>-</v>
      </c>
      <c r="N28" s="6" t="str">
        <f>_xlfn.XLOOKUP(B28,'F3E 2010'!$B$3:$B$100,'F3E 2010'!$A$3:$A$100,"-")</f>
        <v>-</v>
      </c>
      <c r="O28" s="6" t="str">
        <f>_xlfn.XLOOKUP(B28,'F3E 2008'!$B$3:$B$100,'F3E 2008'!$A$3:$A$100,"-")</f>
        <v>-</v>
      </c>
      <c r="P28" s="6">
        <f>_xlfn.XLOOKUP(B28,'F3E 2006'!$B$3:$B$100,'F3E 2006'!$A$3:$A$100,"-")</f>
        <v>3</v>
      </c>
      <c r="Q28" s="6">
        <f>_xlfn.XLOOKUP(B28,'F3E 2004'!$B$3:$B$100,'F3E 2004'!$A$3:$A$100,"-")</f>
        <v>3</v>
      </c>
      <c r="R28" s="6" t="str">
        <f>_xlfn.XLOOKUP(B28,'F3E 2002'!$B$3:$B$100,'F3E 2002'!$A$3:$A$100,"-")</f>
        <v>-</v>
      </c>
      <c r="S28" s="6" t="str">
        <f>_xlfn.XLOOKUP(B28,'F3E 2000'!$B$3:$B$100,'F3E 2000'!$A$3:$A$100,"-")</f>
        <v>-</v>
      </c>
      <c r="T28" s="6" t="str">
        <f>_xlfn.XLOOKUP(B28,'F3E 1998'!$B$3:$B$100,'F3E 1998'!$A$3:$A$100,"-")</f>
        <v>-</v>
      </c>
      <c r="U28" s="6" t="str">
        <f>_xlfn.XLOOKUP(B28,'F3E 1996'!$B$3:$B$100,'F3E 1996'!$A$3:$A$100,"-")</f>
        <v>-</v>
      </c>
      <c r="V28" s="7" t="str">
        <f>_xlfn.XLOOKUP(B28,'F3E 1994'!$B$3:$B$100,'F3E 1994'!$A$3:$A$100,"-")</f>
        <v>-</v>
      </c>
      <c r="X28" s="73">
        <v>26</v>
      </c>
      <c r="Y28" s="97">
        <f t="shared" si="0"/>
        <v>3.7834503151482313</v>
      </c>
    </row>
    <row r="29" spans="1:25" x14ac:dyDescent="0.45">
      <c r="A29" s="9">
        <f t="shared" si="1"/>
        <v>27</v>
      </c>
      <c r="B29" s="23" t="s">
        <v>58</v>
      </c>
      <c r="C29" s="24" t="s">
        <v>17</v>
      </c>
      <c r="D29" s="95">
        <f>MIN(_xlfn.XLOOKUP(B29,'F3E 2025'!B:B,'F3E 2025'!E:E,200),_xlfn.XLOOKUP(B29,'F3E 2023'!B:B,'F3E 2023'!E:E,200),_xlfn.XLOOKUP(B29,'F3E 2022'!B:B,'F3E 2022'!E:E,200),_xlfn.XLOOKUP(B29,'F3E 2019'!B:B,'F3E 2019'!E:E,200),_xlfn.XLOOKUP(B29,'F3E 2018'!B:B,'F3E 2018'!E:E,200),_xlfn.XLOOKUP(B29,'F3E 2016'!B:B,'F3E 2016'!E:E,200),_xlfn.XLOOKUP(B29,'F3E 2014'!B:B,'F3E 2014'!E:E,200),_xlfn.XLOOKUP(B29,'F3E 2012'!B:B,'F3E 2012'!E:E,200),_xlfn.XLOOKUP(B29,'F3E 2010'!B:B,'F3E 2010'!E:E,200),_xlfn.XLOOKUP(B29,'F3E 2008'!B:B,'F3E 2008'!B:B,200),_xlfn.XLOOKUP(B29,'F3E 2006'!B:B,'F3E 2006'!E:E,200),_xlfn.XLOOKUP(B29,'F3E 2004'!B:B,'F3E 2004'!E:E,200),_xlfn.XLOOKUP(B29,'F3E 2002'!B:B,'F3E 2002'!E:E,200),_xlfn.XLOOKUP(B29,'F3E 2000'!B:B,'F3E 2000'!E:E,200),_xlfn.XLOOKUP(B29,'F3E 1998'!B:B,'F3E 1998'!E:E,200),_xlfn.XLOOKUP(B29,'F3E 1996'!B:B,'F3E 1996'!E:E,200),_xlfn.XLOOKUP(B29,'F3E 1994'!B:B,'F3E 1994'!E:E,200))</f>
        <v>55.6</v>
      </c>
      <c r="E29" s="78">
        <f>_xlfn.XLOOKUP(F29,X:X,Y:Y,0)+_xlfn.XLOOKUP(G29,X:X,Y:Y,0)+_xlfn.XLOOKUP(H29,X:X,Y:Y,0)+_xlfn.XLOOKUP(I29,X:X,Y:Y,0)+_xlfn.XLOOKUP(J29,X:X,Y:Y,0)+_xlfn.XLOOKUP(K29,X:X,Y:Y,0)+_xlfn.XLOOKUP(L29,X:X,Y:Y,0)+_xlfn.XLOOKUP(M29,X:X,Y:Y,0)+_xlfn.XLOOKUP(N29,X:X,Y:Y,0)+_xlfn.XLOOKUP(O29,X:X,Y:Y,0)+_xlfn.XLOOKUP(P29,X:X,Y:Y,0)+_xlfn.XLOOKUP(Q29,X:X,Y:Y,0)+_xlfn.XLOOKUP(R29,X:X,Y:Y,0)+_xlfn.XLOOKUP(S29,X:X,Y:Y,0)+_xlfn.XLOOKUP(T29,X:X,Y:Y,0)+_xlfn.XLOOKUP(U29,X:X,Y:Y,0)+_xlfn.XLOOKUP(V29,X:X,Y:Y,0)</f>
        <v>150.79250402890662</v>
      </c>
      <c r="F29" s="6">
        <f>_xlfn.XLOOKUP(B29,'F3E 2025'!$B$3:$B$22,'F3E 2025'!$A$3:$A$22,"-")</f>
        <v>3</v>
      </c>
      <c r="G29" s="6">
        <f>_xlfn.XLOOKUP(B29,'F3E 2023'!$B$3:$B$22,'F3E 2023'!$A$3:$A$22,"-")</f>
        <v>3</v>
      </c>
      <c r="H29" s="6" t="str">
        <f>_xlfn.XLOOKUP(B29,'F3E 2022'!$B$3:$B$100,'F3E 2022'!$A$3:$A$100,"-")</f>
        <v>-</v>
      </c>
      <c r="I29" s="6" t="str">
        <f>_xlfn.XLOOKUP(B29,'F3E 2019'!$B$3:$B$100,'F3E 2019'!$A$3:$A$100,"-")</f>
        <v>-</v>
      </c>
      <c r="J29" s="6" t="str">
        <f>_xlfn.XLOOKUP(B29,'F3E 2018'!$B$3:$B$96,'F3E 2018'!$A$3:$A$96,"-")</f>
        <v>-</v>
      </c>
      <c r="K29" s="6" t="str">
        <f>_xlfn.XLOOKUP(B29,'F3E 2016'!$B$3:$B$100,'F3E 2016'!$A$3:$A$100,"-")</f>
        <v>-</v>
      </c>
      <c r="L29" s="6" t="str">
        <f>_xlfn.XLOOKUP(B29,'F3E 2014'!$B$3:$B$100,'F3E 2014'!$A$3:$A$100,"-")</f>
        <v>-</v>
      </c>
      <c r="M29" s="6" t="str">
        <f>_xlfn.XLOOKUP(B29,'F3E 2012'!$B$3:$B$100,'F3E 2012'!$A$3:$A$100,"-")</f>
        <v>-</v>
      </c>
      <c r="N29" s="6" t="str">
        <f>_xlfn.XLOOKUP(B29,'F3E 2010'!$B$3:$B$100,'F3E 2010'!$A$3:$A$100,"-")</f>
        <v>-</v>
      </c>
      <c r="O29" s="6" t="str">
        <f>_xlfn.XLOOKUP(B29,'F3E 2008'!$B$3:$B$100,'F3E 2008'!$A$3:$A$100,"-")</f>
        <v>-</v>
      </c>
      <c r="P29" s="6" t="str">
        <f>_xlfn.XLOOKUP(B29,'F3E 2006'!$B$3:$B$100,'F3E 2006'!$A$3:$A$100,"-")</f>
        <v>-</v>
      </c>
      <c r="Q29" s="6" t="str">
        <f>_xlfn.XLOOKUP(B29,'F3E 2004'!$B$3:$B$100,'F3E 2004'!$A$3:$A$100,"-")</f>
        <v>-</v>
      </c>
      <c r="R29" s="6" t="str">
        <f>_xlfn.XLOOKUP(B29,'F3E 2002'!$B$3:$B$100,'F3E 2002'!$A$3:$A$100,"-")</f>
        <v>-</v>
      </c>
      <c r="S29" s="6" t="str">
        <f>_xlfn.XLOOKUP(B29,'F3E 2000'!$B$3:$B$100,'F3E 2000'!$A$3:$A$100,"-")</f>
        <v>-</v>
      </c>
      <c r="T29" s="6" t="str">
        <f>_xlfn.XLOOKUP(B29,'F3E 1998'!$B$3:$B$100,'F3E 1998'!$A$3:$A$100,"-")</f>
        <v>-</v>
      </c>
      <c r="U29" s="6" t="str">
        <f>_xlfn.XLOOKUP(B29,'F3E 1996'!$B$3:$B$100,'F3E 1996'!$A$3:$A$100,"-")</f>
        <v>-</v>
      </c>
      <c r="V29" s="7" t="str">
        <f>_xlfn.XLOOKUP(B29,'F3E 1994'!$B$3:$B$100,'F3E 1994'!$A$3:$A$100,"-")</f>
        <v>-</v>
      </c>
      <c r="X29" s="73">
        <v>27</v>
      </c>
      <c r="Y29" s="97">
        <f t="shared" si="0"/>
        <v>3.4129115632546805</v>
      </c>
    </row>
    <row r="30" spans="1:25" x14ac:dyDescent="0.45">
      <c r="A30" s="9">
        <f t="shared" si="1"/>
        <v>28</v>
      </c>
      <c r="B30" s="23" t="s">
        <v>114</v>
      </c>
      <c r="C30" s="24" t="s">
        <v>13</v>
      </c>
      <c r="D30" s="95">
        <f>MIN(_xlfn.XLOOKUP(B30,'F3E 2025'!B:B,'F3E 2025'!E:E,200),_xlfn.XLOOKUP(B30,'F3E 2023'!B:B,'F3E 2023'!E:E,200),_xlfn.XLOOKUP(B30,'F3E 2022'!B:B,'F3E 2022'!E:E,200),_xlfn.XLOOKUP(B30,'F3E 2019'!B:B,'F3E 2019'!E:E,200),_xlfn.XLOOKUP(B30,'F3E 2018'!B:B,'F3E 2018'!E:E,200),_xlfn.XLOOKUP(B30,'F3E 2016'!B:B,'F3E 2016'!E:E,200),_xlfn.XLOOKUP(B30,'F3E 2014'!B:B,'F3E 2014'!E:E,200),_xlfn.XLOOKUP(B30,'F3E 2012'!B:B,'F3E 2012'!E:E,200),_xlfn.XLOOKUP(B30,'F3E 2010'!B:B,'F3E 2010'!E:E,200),_xlfn.XLOOKUP(B30,'F3E 2008'!B:B,'F3E 2008'!B:B,200),_xlfn.XLOOKUP(B30,'F3E 2006'!B:B,'F3E 2006'!E:E,200),_xlfn.XLOOKUP(B30,'F3E 2004'!B:B,'F3E 2004'!E:E,200),_xlfn.XLOOKUP(B30,'F3E 2002'!B:B,'F3E 2002'!E:E,200),_xlfn.XLOOKUP(B30,'F3E 2000'!B:B,'F3E 2000'!E:E,200),_xlfn.XLOOKUP(B30,'F3E 1998'!B:B,'F3E 1998'!E:E,200),_xlfn.XLOOKUP(B30,'F3E 1996'!B:B,'F3E 1996'!E:E,200),_xlfn.XLOOKUP(B30,'F3E 1994'!B:B,'F3E 1994'!E:E,200))</f>
        <v>59.05</v>
      </c>
      <c r="E30" s="78">
        <f>_xlfn.XLOOKUP(F30,X:X,Y:Y,0)+_xlfn.XLOOKUP(G30,X:X,Y:Y,0)+_xlfn.XLOOKUP(H30,X:X,Y:Y,0)+_xlfn.XLOOKUP(I30,X:X,Y:Y,0)+_xlfn.XLOOKUP(J30,X:X,Y:Y,0)+_xlfn.XLOOKUP(K30,X:X,Y:Y,0)+_xlfn.XLOOKUP(L30,X:X,Y:Y,0)+_xlfn.XLOOKUP(M30,X:X,Y:Y,0)+_xlfn.XLOOKUP(N30,X:X,Y:Y,0)+_xlfn.XLOOKUP(O30,X:X,Y:Y,0)+_xlfn.XLOOKUP(P30,X:X,Y:Y,0)+_xlfn.XLOOKUP(Q30,X:X,Y:Y,0)+_xlfn.XLOOKUP(R30,X:X,Y:Y,0)+_xlfn.XLOOKUP(S30,X:X,Y:Y,0)+_xlfn.XLOOKUP(T30,X:X,Y:Y,0)+_xlfn.XLOOKUP(U30,X:X,Y:Y,0)+_xlfn.XLOOKUP(V30,X:X,Y:Y,0)</f>
        <v>137.54956590597246</v>
      </c>
      <c r="F30" s="6" t="str">
        <f>_xlfn.XLOOKUP(B30,'F3E 2025'!$B$3:$B$22,'F3E 2025'!$A$3:$A$22,"-")</f>
        <v>-</v>
      </c>
      <c r="G30" s="6">
        <f>_xlfn.XLOOKUP(B30,'F3E 2023'!$B$3:$B$22,'F3E 2023'!$A$3:$A$22,"-")</f>
        <v>13</v>
      </c>
      <c r="H30" s="6">
        <f>_xlfn.XLOOKUP(B30,'F3E 2022'!$B$3:$B$100,'F3E 2022'!$A$3:$A$100,"-")</f>
        <v>9</v>
      </c>
      <c r="I30" s="6" t="str">
        <f>_xlfn.XLOOKUP(B30,'F3E 2019'!$B$3:$B$100,'F3E 2019'!$A$3:$A$100,"-")</f>
        <v>-</v>
      </c>
      <c r="J30" s="6">
        <f>_xlfn.XLOOKUP(B30,'F3E 2018'!$B$3:$B$96,'F3E 2018'!$A$3:$A$96,"-")</f>
        <v>6</v>
      </c>
      <c r="K30" s="6">
        <f>_xlfn.XLOOKUP(B30,'F3E 2016'!$B$3:$B$100,'F3E 2016'!$A$3:$A$100,"-")</f>
        <v>11</v>
      </c>
      <c r="L30" s="6">
        <f>_xlfn.XLOOKUP(B30,'F3E 2014'!$B$3:$B$100,'F3E 2014'!$A$3:$A$100,"-")</f>
        <v>23</v>
      </c>
      <c r="M30" s="6">
        <f>_xlfn.XLOOKUP(B30,'F3E 2012'!$B$3:$B$100,'F3E 2012'!$A$3:$A$100,"-")</f>
        <v>21</v>
      </c>
      <c r="N30" s="6" t="str">
        <f>_xlfn.XLOOKUP(B30,'F3E 2010'!$B$3:$B$100,'F3E 2010'!$A$3:$A$100,"-")</f>
        <v>-</v>
      </c>
      <c r="O30" s="6" t="str">
        <f>_xlfn.XLOOKUP(B30,'F3E 2008'!$B$3:$B$100,'F3E 2008'!$A$3:$A$100,"-")</f>
        <v>-</v>
      </c>
      <c r="P30" s="6" t="str">
        <f>_xlfn.XLOOKUP(B30,'F3E 2006'!$B$3:$B$100,'F3E 2006'!$A$3:$A$100,"-")</f>
        <v>-</v>
      </c>
      <c r="Q30" s="6" t="str">
        <f>_xlfn.XLOOKUP(B30,'F3E 2004'!$B$3:$B$100,'F3E 2004'!$A$3:$A$100,"-")</f>
        <v>-</v>
      </c>
      <c r="R30" s="6" t="str">
        <f>_xlfn.XLOOKUP(B30,'F3E 2002'!$B$3:$B$100,'F3E 2002'!$A$3:$A$100,"-")</f>
        <v>-</v>
      </c>
      <c r="S30" s="6" t="str">
        <f>_xlfn.XLOOKUP(B30,'F3E 2000'!$B$3:$B$100,'F3E 2000'!$A$3:$A$100,"-")</f>
        <v>-</v>
      </c>
      <c r="T30" s="6" t="str">
        <f>_xlfn.XLOOKUP(B30,'F3E 1998'!$B$3:$B$100,'F3E 1998'!$A$3:$A$100,"-")</f>
        <v>-</v>
      </c>
      <c r="U30" s="6" t="str">
        <f>_xlfn.XLOOKUP(B30,'F3E 1996'!$B$3:$B$100,'F3E 1996'!$A$3:$A$100,"-")</f>
        <v>-</v>
      </c>
      <c r="V30" s="7" t="str">
        <f>_xlfn.XLOOKUP(B30,'F3E 1994'!$B$3:$B$100,'F3E 1994'!$A$3:$A$100,"-")</f>
        <v>-</v>
      </c>
      <c r="X30" s="73">
        <v>28</v>
      </c>
      <c r="Y30" s="97">
        <f t="shared" si="0"/>
        <v>3.0916997082371447</v>
      </c>
    </row>
    <row r="31" spans="1:25" x14ac:dyDescent="0.45">
      <c r="A31" s="9">
        <f t="shared" si="1"/>
        <v>29</v>
      </c>
      <c r="B31" s="23" t="s">
        <v>199</v>
      </c>
      <c r="C31" s="24" t="s">
        <v>17</v>
      </c>
      <c r="D31" s="95">
        <f>MIN(_xlfn.XLOOKUP(B31,'F3E 2025'!B:B,'F3E 2025'!E:E,200),_xlfn.XLOOKUP(B31,'F3E 2023'!B:B,'F3E 2023'!E:E,200),_xlfn.XLOOKUP(B31,'F3E 2022'!B:B,'F3E 2022'!E:E,200),_xlfn.XLOOKUP(B31,'F3E 2019'!B:B,'F3E 2019'!E:E,200),_xlfn.XLOOKUP(B31,'F3E 2018'!B:B,'F3E 2018'!E:E,200),_xlfn.XLOOKUP(B31,'F3E 2016'!B:B,'F3E 2016'!E:E,200),_xlfn.XLOOKUP(B31,'F3E 2014'!B:B,'F3E 2014'!E:E,200),_xlfn.XLOOKUP(B31,'F3E 2012'!B:B,'F3E 2012'!E:E,200),_xlfn.XLOOKUP(B31,'F3E 2010'!B:B,'F3E 2010'!E:E,200),_xlfn.XLOOKUP(B31,'F3E 2008'!B:B,'F3E 2008'!B:B,200),_xlfn.XLOOKUP(B31,'F3E 2006'!B:B,'F3E 2006'!E:E,200),_xlfn.XLOOKUP(B31,'F3E 2004'!B:B,'F3E 2004'!E:E,200),_xlfn.XLOOKUP(B31,'F3E 2002'!B:B,'F3E 2002'!E:E,200),_xlfn.XLOOKUP(B31,'F3E 2000'!B:B,'F3E 2000'!E:E,200),_xlfn.XLOOKUP(B31,'F3E 1998'!B:B,'F3E 1998'!E:E,200),_xlfn.XLOOKUP(B31,'F3E 1996'!B:B,'F3E 1996'!E:E,200),_xlfn.XLOOKUP(B31,'F3E 1994'!B:B,'F3E 1994'!E:E,200))</f>
        <v>88.71</v>
      </c>
      <c r="E31" s="78">
        <f>_xlfn.XLOOKUP(F31,X:X,Y:Y,0)+_xlfn.XLOOKUP(G31,X:X,Y:Y,0)+_xlfn.XLOOKUP(H31,X:X,Y:Y,0)+_xlfn.XLOOKUP(I31,X:X,Y:Y,0)+_xlfn.XLOOKUP(J31,X:X,Y:Y,0)+_xlfn.XLOOKUP(K31,X:X,Y:Y,0)+_xlfn.XLOOKUP(L31,X:X,Y:Y,0)+_xlfn.XLOOKUP(M31,X:X,Y:Y,0)+_xlfn.XLOOKUP(N31,X:X,Y:Y,0)+_xlfn.XLOOKUP(O31,X:X,Y:Y,0)+_xlfn.XLOOKUP(P31,X:X,Y:Y,0)+_xlfn.XLOOKUP(Q31,X:X,Y:Y,0)+_xlfn.XLOOKUP(R31,X:X,Y:Y,0)+_xlfn.XLOOKUP(S31,X:X,Y:Y,0)+_xlfn.XLOOKUP(T31,X:X,Y:Y,0)+_xlfn.XLOOKUP(U31,X:X,Y:Y,0)+_xlfn.XLOOKUP(V31,X:X,Y:Y,0)</f>
        <v>131.09717098264233</v>
      </c>
      <c r="F31" s="6" t="str">
        <f>_xlfn.XLOOKUP(B31,'F3E 2025'!$B$3:$B$22,'F3E 2025'!$A$3:$A$22,"-")</f>
        <v>-</v>
      </c>
      <c r="G31" s="6" t="str">
        <f>_xlfn.XLOOKUP(B31,'F3E 2023'!$B$3:$B$22,'F3E 2023'!$A$3:$A$22,"-")</f>
        <v>-</v>
      </c>
      <c r="H31" s="6" t="str">
        <f>_xlfn.XLOOKUP(B31,'F3E 2022'!$B$3:$B$100,'F3E 2022'!$A$3:$A$100,"-")</f>
        <v>-</v>
      </c>
      <c r="I31" s="6" t="str">
        <f>_xlfn.XLOOKUP(B31,'F3E 2019'!$B$3:$B$100,'F3E 2019'!$A$3:$A$100,"-")</f>
        <v>-</v>
      </c>
      <c r="J31" s="6" t="str">
        <f>_xlfn.XLOOKUP(B31,'F3E 2018'!$B$3:$B$96,'F3E 2018'!$A$3:$A$96,"-")</f>
        <v>-</v>
      </c>
      <c r="K31" s="6" t="str">
        <f>_xlfn.XLOOKUP(B31,'F3E 2016'!$B$3:$B$100,'F3E 2016'!$A$3:$A$100,"-")</f>
        <v>-</v>
      </c>
      <c r="L31" s="6" t="str">
        <f>_xlfn.XLOOKUP(B31,'F3E 2014'!$B$3:$B$100,'F3E 2014'!$A$3:$A$100,"-")</f>
        <v>-</v>
      </c>
      <c r="M31" s="6" t="str">
        <f>_xlfn.XLOOKUP(B31,'F3E 2012'!$B$3:$B$100,'F3E 2012'!$A$3:$A$100,"-")</f>
        <v>-</v>
      </c>
      <c r="N31" s="6" t="str">
        <f>_xlfn.XLOOKUP(B31,'F3E 2010'!$B$3:$B$100,'F3E 2010'!$A$3:$A$100,"-")</f>
        <v>-</v>
      </c>
      <c r="O31" s="6" t="str">
        <f>_xlfn.XLOOKUP(B31,'F3E 2008'!$B$3:$B$100,'F3E 2008'!$A$3:$A$100,"-")</f>
        <v>-</v>
      </c>
      <c r="P31" s="6" t="str">
        <f>_xlfn.XLOOKUP(B31,'F3E 2006'!$B$3:$B$100,'F3E 2006'!$A$3:$A$100,"-")</f>
        <v>-</v>
      </c>
      <c r="Q31" s="6" t="str">
        <f>_xlfn.XLOOKUP(B31,'F3E 2004'!$B$3:$B$100,'F3E 2004'!$A$3:$A$100,"-")</f>
        <v>-</v>
      </c>
      <c r="R31" s="6" t="str">
        <f>_xlfn.XLOOKUP(B31,'F3E 2002'!$B$3:$B$100,'F3E 2002'!$A$3:$A$100,"-")</f>
        <v>-</v>
      </c>
      <c r="S31" s="6" t="str">
        <f>_xlfn.XLOOKUP(B31,'F3E 2000'!$B$3:$B$100,'F3E 2000'!$A$3:$A$100,"-")</f>
        <v>-</v>
      </c>
      <c r="T31" s="6">
        <f>_xlfn.XLOOKUP(B31,'F3E 1998'!$B$3:$B$100,'F3E 1998'!$A$3:$A$100,"-")</f>
        <v>6</v>
      </c>
      <c r="U31" s="6">
        <f>_xlfn.XLOOKUP(B31,'F3E 1996'!$B$3:$B$100,'F3E 1996'!$A$3:$A$100,"-")</f>
        <v>5</v>
      </c>
      <c r="V31" s="7">
        <f>_xlfn.XLOOKUP(B31,'F3E 1994'!$B$3:$B$100,'F3E 1994'!$A$3:$A$100,"-")</f>
        <v>11</v>
      </c>
      <c r="X31" s="73">
        <v>29</v>
      </c>
      <c r="Y31" s="97">
        <f t="shared" si="0"/>
        <v>2.8132482499846834</v>
      </c>
    </row>
    <row r="32" spans="1:25" x14ac:dyDescent="0.45">
      <c r="A32" s="9">
        <f t="shared" si="1"/>
        <v>30</v>
      </c>
      <c r="B32" s="23" t="s">
        <v>77</v>
      </c>
      <c r="C32" s="24" t="s">
        <v>39</v>
      </c>
      <c r="D32" s="95">
        <f>MIN(_xlfn.XLOOKUP(B32,'F3E 2025'!B:B,'F3E 2025'!E:E,200),_xlfn.XLOOKUP(B32,'F3E 2023'!B:B,'F3E 2023'!E:E,200),_xlfn.XLOOKUP(B32,'F3E 2022'!B:B,'F3E 2022'!E:E,200),_xlfn.XLOOKUP(B32,'F3E 2019'!B:B,'F3E 2019'!E:E,200),_xlfn.XLOOKUP(B32,'F3E 2018'!B:B,'F3E 2018'!E:E,200),_xlfn.XLOOKUP(B32,'F3E 2016'!B:B,'F3E 2016'!E:E,200),_xlfn.XLOOKUP(B32,'F3E 2014'!B:B,'F3E 2014'!E:E,200),_xlfn.XLOOKUP(B32,'F3E 2012'!B:B,'F3E 2012'!E:E,200),_xlfn.XLOOKUP(B32,'F3E 2010'!B:B,'F3E 2010'!E:E,200),_xlfn.XLOOKUP(B32,'F3E 2008'!B:B,'F3E 2008'!B:B,200),_xlfn.XLOOKUP(B32,'F3E 2006'!B:B,'F3E 2006'!E:E,200),_xlfn.XLOOKUP(B32,'F3E 2004'!B:B,'F3E 2004'!E:E,200),_xlfn.XLOOKUP(B32,'F3E 2002'!B:B,'F3E 2002'!E:E,200),_xlfn.XLOOKUP(B32,'F3E 2000'!B:B,'F3E 2000'!E:E,200),_xlfn.XLOOKUP(B32,'F3E 1998'!B:B,'F3E 1998'!E:E,200),_xlfn.XLOOKUP(B32,'F3E 1996'!B:B,'F3E 1996'!E:E,200),_xlfn.XLOOKUP(B32,'F3E 1994'!B:B,'F3E 1994'!E:E,200))</f>
        <v>62.5</v>
      </c>
      <c r="E32" s="78">
        <f>_xlfn.XLOOKUP(F32,X:X,Y:Y,0)+_xlfn.XLOOKUP(G32,X:X,Y:Y,0)+_xlfn.XLOOKUP(H32,X:X,Y:Y,0)+_xlfn.XLOOKUP(I32,X:X,Y:Y,0)+_xlfn.XLOOKUP(J32,X:X,Y:Y,0)+_xlfn.XLOOKUP(K32,X:X,Y:Y,0)+_xlfn.XLOOKUP(L32,X:X,Y:Y,0)+_xlfn.XLOOKUP(M32,X:X,Y:Y,0)+_xlfn.XLOOKUP(N32,X:X,Y:Y,0)+_xlfn.XLOOKUP(O32,X:X,Y:Y,0)+_xlfn.XLOOKUP(P32,X:X,Y:Y,0)+_xlfn.XLOOKUP(Q32,X:X,Y:Y,0)+_xlfn.XLOOKUP(R32,X:X,Y:Y,0)+_xlfn.XLOOKUP(S32,X:X,Y:Y,0)+_xlfn.XLOOKUP(T32,X:X,Y:Y,0)+_xlfn.XLOOKUP(U32,X:X,Y:Y,0)+_xlfn.XLOOKUP(V32,X:X,Y:Y,0)</f>
        <v>122.50234556712002</v>
      </c>
      <c r="F32" s="6" t="str">
        <f>_xlfn.XLOOKUP(B32,'F3E 2025'!$B$3:$B$22,'F3E 2025'!$A$3:$A$22,"-")</f>
        <v>-</v>
      </c>
      <c r="G32" s="6" t="str">
        <f>_xlfn.XLOOKUP(B32,'F3E 2023'!$B$3:$B$22,'F3E 2023'!$A$3:$A$22,"-")</f>
        <v>-</v>
      </c>
      <c r="H32" s="6" t="str">
        <f>_xlfn.XLOOKUP(B32,'F3E 2022'!$B$3:$B$100,'F3E 2022'!$A$3:$A$100,"-")</f>
        <v>-</v>
      </c>
      <c r="I32" s="6" t="str">
        <f>_xlfn.XLOOKUP(B32,'F3E 2019'!$B$3:$B$100,'F3E 2019'!$A$3:$A$100,"-")</f>
        <v>-</v>
      </c>
      <c r="J32" s="6" t="str">
        <f>_xlfn.XLOOKUP(B32,'F3E 2018'!$B$3:$B$96,'F3E 2018'!$A$3:$A$96,"-")</f>
        <v>-</v>
      </c>
      <c r="K32" s="6" t="str">
        <f>_xlfn.XLOOKUP(B32,'F3E 2016'!$B$3:$B$100,'F3E 2016'!$A$3:$A$100,"-")</f>
        <v>-</v>
      </c>
      <c r="L32" s="6" t="str">
        <f>_xlfn.XLOOKUP(B32,'F3E 2014'!$B$3:$B$100,'F3E 2014'!$A$3:$A$100,"-")</f>
        <v>-</v>
      </c>
      <c r="M32" s="6" t="str">
        <f>_xlfn.XLOOKUP(B32,'F3E 2012'!$B$3:$B$100,'F3E 2012'!$A$3:$A$100,"-")</f>
        <v>-</v>
      </c>
      <c r="N32" s="6">
        <f>_xlfn.XLOOKUP(B32,'F3E 2010'!$B$3:$B$100,'F3E 2010'!$A$3:$A$100,"-")</f>
        <v>11</v>
      </c>
      <c r="O32" s="6">
        <f>_xlfn.XLOOKUP(B32,'F3E 2008'!$B$3:$B$100,'F3E 2008'!$A$3:$A$100,"-")</f>
        <v>4</v>
      </c>
      <c r="P32" s="6">
        <f>_xlfn.XLOOKUP(B32,'F3E 2006'!$B$3:$B$100,'F3E 2006'!$A$3:$A$100,"-")</f>
        <v>11</v>
      </c>
      <c r="Q32" s="6">
        <f>_xlfn.XLOOKUP(B32,'F3E 2004'!$B$3:$B$100,'F3E 2004'!$A$3:$A$100,"-")</f>
        <v>20</v>
      </c>
      <c r="R32" s="6" t="str">
        <f>_xlfn.XLOOKUP(B32,'F3E 2002'!$B$3:$B$100,'F3E 2002'!$A$3:$A$100,"-")</f>
        <v>-</v>
      </c>
      <c r="S32" s="6" t="str">
        <f>_xlfn.XLOOKUP(B32,'F3E 2000'!$B$3:$B$100,'F3E 2000'!$A$3:$A$100,"-")</f>
        <v>-</v>
      </c>
      <c r="T32" s="6" t="str">
        <f>_xlfn.XLOOKUP(B32,'F3E 1998'!$B$3:$B$100,'F3E 1998'!$A$3:$A$100,"-")</f>
        <v>-</v>
      </c>
      <c r="U32" s="6" t="str">
        <f>_xlfn.XLOOKUP(B32,'F3E 1996'!$B$3:$B$100,'F3E 1996'!$A$3:$A$100,"-")</f>
        <v>-</v>
      </c>
      <c r="V32" s="7" t="str">
        <f>_xlfn.XLOOKUP(B32,'F3E 1994'!$B$3:$B$100,'F3E 1994'!$A$3:$A$100,"-")</f>
        <v>-</v>
      </c>
      <c r="X32" s="73">
        <v>30</v>
      </c>
      <c r="Y32" s="97">
        <f t="shared" si="0"/>
        <v>2.5718648346724144</v>
      </c>
    </row>
    <row r="33" spans="1:25" x14ac:dyDescent="0.45">
      <c r="A33" s="9">
        <f t="shared" si="1"/>
        <v>31</v>
      </c>
      <c r="B33" s="23" t="s">
        <v>200</v>
      </c>
      <c r="C33" s="24" t="s">
        <v>13</v>
      </c>
      <c r="D33" s="95">
        <f>MIN(_xlfn.XLOOKUP(B33,'F3E 2025'!B:B,'F3E 2025'!E:E,200),_xlfn.XLOOKUP(B33,'F3E 2023'!B:B,'F3E 2023'!E:E,200),_xlfn.XLOOKUP(B33,'F3E 2022'!B:B,'F3E 2022'!E:E,200),_xlfn.XLOOKUP(B33,'F3E 2019'!B:B,'F3E 2019'!E:E,200),_xlfn.XLOOKUP(B33,'F3E 2018'!B:B,'F3E 2018'!E:E,200),_xlfn.XLOOKUP(B33,'F3E 2016'!B:B,'F3E 2016'!E:E,200),_xlfn.XLOOKUP(B33,'F3E 2014'!B:B,'F3E 2014'!E:E,200),_xlfn.XLOOKUP(B33,'F3E 2012'!B:B,'F3E 2012'!E:E,200),_xlfn.XLOOKUP(B33,'F3E 2010'!B:B,'F3E 2010'!E:E,200),_xlfn.XLOOKUP(B33,'F3E 2008'!B:B,'F3E 2008'!B:B,200),_xlfn.XLOOKUP(B33,'F3E 2006'!B:B,'F3E 2006'!E:E,200),_xlfn.XLOOKUP(B33,'F3E 2004'!B:B,'F3E 2004'!E:E,200),_xlfn.XLOOKUP(B33,'F3E 2002'!B:B,'F3E 2002'!E:E,200),_xlfn.XLOOKUP(B33,'F3E 2000'!B:B,'F3E 2000'!E:E,200),_xlfn.XLOOKUP(B33,'F3E 1998'!B:B,'F3E 1998'!E:E,200),_xlfn.XLOOKUP(B33,'F3E 1996'!B:B,'F3E 1996'!E:E,200),_xlfn.XLOOKUP(B33,'F3E 1994'!B:B,'F3E 1994'!E:E,200))</f>
        <v>87.61</v>
      </c>
      <c r="E33" s="78">
        <f>_xlfn.XLOOKUP(F33,X:X,Y:Y,0)+_xlfn.XLOOKUP(G33,X:X,Y:Y,0)+_xlfn.XLOOKUP(H33,X:X,Y:Y,0)+_xlfn.XLOOKUP(I33,X:X,Y:Y,0)+_xlfn.XLOOKUP(J33,X:X,Y:Y,0)+_xlfn.XLOOKUP(K33,X:X,Y:Y,0)+_xlfn.XLOOKUP(L33,X:X,Y:Y,0)+_xlfn.XLOOKUP(M33,X:X,Y:Y,0)+_xlfn.XLOOKUP(N33,X:X,Y:Y,0)+_xlfn.XLOOKUP(O33,X:X,Y:Y,0)+_xlfn.XLOOKUP(P33,X:X,Y:Y,0)+_xlfn.XLOOKUP(Q33,X:X,Y:Y,0)+_xlfn.XLOOKUP(R33,X:X,Y:Y,0)+_xlfn.XLOOKUP(S33,X:X,Y:Y,0)+_xlfn.XLOOKUP(T33,X:X,Y:Y,0)+_xlfn.XLOOKUP(U33,X:X,Y:Y,0)+_xlfn.XLOOKUP(V33,X:X,Y:Y,0)</f>
        <v>117.84769487016811</v>
      </c>
      <c r="F33" s="6" t="str">
        <f>_xlfn.XLOOKUP(B33,'F3E 2025'!$B$3:$B$22,'F3E 2025'!$A$3:$A$22,"-")</f>
        <v>-</v>
      </c>
      <c r="G33" s="6" t="str">
        <f>_xlfn.XLOOKUP(B33,'F3E 2023'!$B$3:$B$22,'F3E 2023'!$A$3:$A$22,"-")</f>
        <v>-</v>
      </c>
      <c r="H33" s="6" t="str">
        <f>_xlfn.XLOOKUP(B33,'F3E 2022'!$B$3:$B$100,'F3E 2022'!$A$3:$A$100,"-")</f>
        <v>-</v>
      </c>
      <c r="I33" s="6" t="str">
        <f>_xlfn.XLOOKUP(B33,'F3E 2019'!$B$3:$B$100,'F3E 2019'!$A$3:$A$100,"-")</f>
        <v>-</v>
      </c>
      <c r="J33" s="6" t="str">
        <f>_xlfn.XLOOKUP(B33,'F3E 2018'!$B$3:$B$96,'F3E 2018'!$A$3:$A$96,"-")</f>
        <v>-</v>
      </c>
      <c r="K33" s="6" t="str">
        <f>_xlfn.XLOOKUP(B33,'F3E 2016'!$B$3:$B$100,'F3E 2016'!$A$3:$A$100,"-")</f>
        <v>-</v>
      </c>
      <c r="L33" s="6" t="str">
        <f>_xlfn.XLOOKUP(B33,'F3E 2014'!$B$3:$B$100,'F3E 2014'!$A$3:$A$100,"-")</f>
        <v>-</v>
      </c>
      <c r="M33" s="6" t="str">
        <f>_xlfn.XLOOKUP(B33,'F3E 2012'!$B$3:$B$100,'F3E 2012'!$A$3:$A$100,"-")</f>
        <v>-</v>
      </c>
      <c r="N33" s="6" t="str">
        <f>_xlfn.XLOOKUP(B33,'F3E 2010'!$B$3:$B$100,'F3E 2010'!$A$3:$A$100,"-")</f>
        <v>-</v>
      </c>
      <c r="O33" s="6" t="str">
        <f>_xlfn.XLOOKUP(B33,'F3E 2008'!$B$3:$B$100,'F3E 2008'!$A$3:$A$100,"-")</f>
        <v>-</v>
      </c>
      <c r="P33" s="6" t="str">
        <f>_xlfn.XLOOKUP(B33,'F3E 2006'!$B$3:$B$100,'F3E 2006'!$A$3:$A$100,"-")</f>
        <v>-</v>
      </c>
      <c r="Q33" s="6" t="str">
        <f>_xlfn.XLOOKUP(B33,'F3E 2004'!$B$3:$B$100,'F3E 2004'!$A$3:$A$100,"-")</f>
        <v>-</v>
      </c>
      <c r="R33" s="6" t="str">
        <f>_xlfn.XLOOKUP(B33,'F3E 2002'!$B$3:$B$100,'F3E 2002'!$A$3:$A$100,"-")</f>
        <v>-</v>
      </c>
      <c r="S33" s="6" t="str">
        <f>_xlfn.XLOOKUP(B33,'F3E 2000'!$B$3:$B$100,'F3E 2000'!$A$3:$A$100,"-")</f>
        <v>-</v>
      </c>
      <c r="T33" s="6">
        <f>_xlfn.XLOOKUP(B33,'F3E 1998'!$B$3:$B$100,'F3E 1998'!$A$3:$A$100,"-")</f>
        <v>9</v>
      </c>
      <c r="U33" s="6">
        <f>_xlfn.XLOOKUP(B33,'F3E 1996'!$B$3:$B$100,'F3E 1996'!$A$3:$A$100,"-")</f>
        <v>10</v>
      </c>
      <c r="V33" s="7">
        <f>_xlfn.XLOOKUP(B33,'F3E 1994'!$B$3:$B$100,'F3E 1994'!$A$3:$A$100,"-")</f>
        <v>5</v>
      </c>
      <c r="X33" s="73">
        <v>31</v>
      </c>
      <c r="Y33" s="97">
        <f t="shared" si="0"/>
        <v>2.3626148865719898</v>
      </c>
    </row>
    <row r="34" spans="1:25" x14ac:dyDescent="0.45">
      <c r="A34" s="9">
        <f t="shared" si="1"/>
        <v>32</v>
      </c>
      <c r="B34" s="23" t="s">
        <v>73</v>
      </c>
      <c r="C34" s="24" t="s">
        <v>44</v>
      </c>
      <c r="D34" s="95">
        <f>MIN(_xlfn.XLOOKUP(B34,'F3E 2025'!B:B,'F3E 2025'!E:E,200),_xlfn.XLOOKUP(B34,'F3E 2023'!B:B,'F3E 2023'!E:E,200),_xlfn.XLOOKUP(B34,'F3E 2022'!B:B,'F3E 2022'!E:E,200),_xlfn.XLOOKUP(B34,'F3E 2019'!B:B,'F3E 2019'!E:E,200),_xlfn.XLOOKUP(B34,'F3E 2018'!B:B,'F3E 2018'!E:E,200),_xlfn.XLOOKUP(B34,'F3E 2016'!B:B,'F3E 2016'!E:E,200),_xlfn.XLOOKUP(B34,'F3E 2014'!B:B,'F3E 2014'!E:E,200),_xlfn.XLOOKUP(B34,'F3E 2012'!B:B,'F3E 2012'!E:E,200),_xlfn.XLOOKUP(B34,'F3E 2010'!B:B,'F3E 2010'!E:E,200),_xlfn.XLOOKUP(B34,'F3E 2008'!B:B,'F3E 2008'!B:B,200),_xlfn.XLOOKUP(B34,'F3E 2006'!B:B,'F3E 2006'!E:E,200),_xlfn.XLOOKUP(B34,'F3E 2004'!B:B,'F3E 2004'!E:E,200),_xlfn.XLOOKUP(B34,'F3E 2002'!B:B,'F3E 2002'!E:E,200),_xlfn.XLOOKUP(B34,'F3E 2000'!B:B,'F3E 2000'!E:E,200),_xlfn.XLOOKUP(B34,'F3E 1998'!B:B,'F3E 1998'!E:E,200),_xlfn.XLOOKUP(B34,'F3E 1996'!B:B,'F3E 1996'!E:E,200),_xlfn.XLOOKUP(B34,'F3E 1994'!B:B,'F3E 1994'!E:E,200))</f>
        <v>59.69</v>
      </c>
      <c r="E34" s="78">
        <f>_xlfn.XLOOKUP(F34,X:X,Y:Y,0)+_xlfn.XLOOKUP(G34,X:X,Y:Y,0)+_xlfn.XLOOKUP(H34,X:X,Y:Y,0)+_xlfn.XLOOKUP(I34,X:X,Y:Y,0)+_xlfn.XLOOKUP(J34,X:X,Y:Y,0)+_xlfn.XLOOKUP(K34,X:X,Y:Y,0)+_xlfn.XLOOKUP(L34,X:X,Y:Y,0)+_xlfn.XLOOKUP(M34,X:X,Y:Y,0)+_xlfn.XLOOKUP(N34,X:X,Y:Y,0)+_xlfn.XLOOKUP(O34,X:X,Y:Y,0)+_xlfn.XLOOKUP(P34,X:X,Y:Y,0)+_xlfn.XLOOKUP(Q34,X:X,Y:Y,0)+_xlfn.XLOOKUP(R34,X:X,Y:Y,0)+_xlfn.XLOOKUP(S34,X:X,Y:Y,0)+_xlfn.XLOOKUP(T34,X:X,Y:Y,0)+_xlfn.XLOOKUP(U34,X:X,Y:Y,0)+_xlfn.XLOOKUP(V34,X:X,Y:Y,0)</f>
        <v>109.43171478594476</v>
      </c>
      <c r="F34" s="6" t="str">
        <f>_xlfn.XLOOKUP(B34,'F3E 2025'!$B$3:$B$22,'F3E 2025'!$A$3:$A$22,"-")</f>
        <v>-</v>
      </c>
      <c r="G34" s="6" t="str">
        <f>_xlfn.XLOOKUP(B34,'F3E 2023'!$B$3:$B$22,'F3E 2023'!$A$3:$A$22,"-")</f>
        <v>-</v>
      </c>
      <c r="H34" s="6" t="str">
        <f>_xlfn.XLOOKUP(B34,'F3E 2022'!$B$3:$B$100,'F3E 2022'!$A$3:$A$100,"-")</f>
        <v>-</v>
      </c>
      <c r="I34" s="6">
        <f>_xlfn.XLOOKUP(B34,'F3E 2019'!$B$3:$B$100,'F3E 2019'!$A$3:$A$100,"-")</f>
        <v>6</v>
      </c>
      <c r="J34" s="6" t="str">
        <f>_xlfn.XLOOKUP(B34,'F3E 2018'!$B$3:$B$96,'F3E 2018'!$A$3:$A$96,"-")</f>
        <v>-</v>
      </c>
      <c r="K34" s="6">
        <f>_xlfn.XLOOKUP(B34,'F3E 2016'!$B$3:$B$100,'F3E 2016'!$A$3:$A$100,"-")</f>
        <v>9</v>
      </c>
      <c r="L34" s="6">
        <f>_xlfn.XLOOKUP(B34,'F3E 2014'!$B$3:$B$100,'F3E 2014'!$A$3:$A$100,"-")</f>
        <v>19</v>
      </c>
      <c r="M34" s="6">
        <f>_xlfn.XLOOKUP(B34,'F3E 2012'!$B$3:$B$100,'F3E 2012'!$A$3:$A$100,"-")</f>
        <v>13</v>
      </c>
      <c r="N34" s="6" t="str">
        <f>_xlfn.XLOOKUP(B34,'F3E 2010'!$B$3:$B$100,'F3E 2010'!$A$3:$A$100,"-")</f>
        <v>-</v>
      </c>
      <c r="O34" s="6" t="str">
        <f>_xlfn.XLOOKUP(B34,'F3E 2008'!$B$3:$B$100,'F3E 2008'!$A$3:$A$100,"-")</f>
        <v>-</v>
      </c>
      <c r="P34" s="6" t="str">
        <f>_xlfn.XLOOKUP(B34,'F3E 2006'!$B$3:$B$100,'F3E 2006'!$A$3:$A$100,"-")</f>
        <v>-</v>
      </c>
      <c r="Q34" s="6" t="str">
        <f>_xlfn.XLOOKUP(B34,'F3E 2004'!$B$3:$B$100,'F3E 2004'!$A$3:$A$100,"-")</f>
        <v>-</v>
      </c>
      <c r="R34" s="6" t="str">
        <f>_xlfn.XLOOKUP(B34,'F3E 2002'!$B$3:$B$100,'F3E 2002'!$A$3:$A$100,"-")</f>
        <v>-</v>
      </c>
      <c r="S34" s="6" t="str">
        <f>_xlfn.XLOOKUP(B34,'F3E 2000'!$B$3:$B$100,'F3E 2000'!$A$3:$A$100,"-")</f>
        <v>-</v>
      </c>
      <c r="T34" s="6" t="str">
        <f>_xlfn.XLOOKUP(B34,'F3E 1998'!$B$3:$B$100,'F3E 1998'!$A$3:$A$100,"-")</f>
        <v>-</v>
      </c>
      <c r="U34" s="6" t="str">
        <f>_xlfn.XLOOKUP(B34,'F3E 1996'!$B$3:$B$100,'F3E 1996'!$A$3:$A$100,"-")</f>
        <v>-</v>
      </c>
      <c r="V34" s="7" t="str">
        <f>_xlfn.XLOOKUP(B34,'F3E 1994'!$B$3:$B$100,'F3E 1994'!$A$3:$A$100,"-")</f>
        <v>-</v>
      </c>
      <c r="X34" s="73">
        <v>32</v>
      </c>
      <c r="Y34" s="97">
        <f t="shared" si="0"/>
        <v>2.1812207310398581</v>
      </c>
    </row>
    <row r="35" spans="1:25" x14ac:dyDescent="0.45">
      <c r="A35" s="9">
        <f t="shared" si="1"/>
        <v>33</v>
      </c>
      <c r="B35" s="23" t="s">
        <v>155</v>
      </c>
      <c r="C35" s="24" t="s">
        <v>50</v>
      </c>
      <c r="D35" s="95">
        <f>MIN(_xlfn.XLOOKUP(B35,'F3E 2025'!B:B,'F3E 2025'!E:E,200),_xlfn.XLOOKUP(B35,'F3E 2023'!B:B,'F3E 2023'!E:E,200),_xlfn.XLOOKUP(B35,'F3E 2022'!B:B,'F3E 2022'!E:E,200),_xlfn.XLOOKUP(B35,'F3E 2019'!B:B,'F3E 2019'!E:E,200),_xlfn.XLOOKUP(B35,'F3E 2018'!B:B,'F3E 2018'!E:E,200),_xlfn.XLOOKUP(B35,'F3E 2016'!B:B,'F3E 2016'!E:E,200),_xlfn.XLOOKUP(B35,'F3E 2014'!B:B,'F3E 2014'!E:E,200),_xlfn.XLOOKUP(B35,'F3E 2012'!B:B,'F3E 2012'!E:E,200),_xlfn.XLOOKUP(B35,'F3E 2010'!B:B,'F3E 2010'!E:E,200),_xlfn.XLOOKUP(B35,'F3E 2008'!B:B,'F3E 2008'!B:B,200),_xlfn.XLOOKUP(B35,'F3E 2006'!B:B,'F3E 2006'!E:E,200),_xlfn.XLOOKUP(B35,'F3E 2004'!B:B,'F3E 2004'!E:E,200),_xlfn.XLOOKUP(B35,'F3E 2002'!B:B,'F3E 2002'!E:E,200),_xlfn.XLOOKUP(B35,'F3E 2000'!B:B,'F3E 2000'!E:E,200),_xlfn.XLOOKUP(B35,'F3E 1998'!B:B,'F3E 1998'!E:E,200),_xlfn.XLOOKUP(B35,'F3E 1996'!B:B,'F3E 1996'!E:E,200),_xlfn.XLOOKUP(B35,'F3E 1994'!B:B,'F3E 1994'!E:E,200))</f>
        <v>56.7</v>
      </c>
      <c r="E35" s="78">
        <f>_xlfn.XLOOKUP(F35,X:X,Y:Y,0)+_xlfn.XLOOKUP(G35,X:X,Y:Y,0)+_xlfn.XLOOKUP(H35,X:X,Y:Y,0)+_xlfn.XLOOKUP(I35,X:X,Y:Y,0)+_xlfn.XLOOKUP(J35,X:X,Y:Y,0)+_xlfn.XLOOKUP(K35,X:X,Y:Y,0)+_xlfn.XLOOKUP(L35,X:X,Y:Y,0)+_xlfn.XLOOKUP(M35,X:X,Y:Y,0)+_xlfn.XLOOKUP(N35,X:X,Y:Y,0)+_xlfn.XLOOKUP(O35,X:X,Y:Y,0)+_xlfn.XLOOKUP(P35,X:X,Y:Y,0)+_xlfn.XLOOKUP(Q35,X:X,Y:Y,0)+_xlfn.XLOOKUP(R35,X:X,Y:Y,0)+_xlfn.XLOOKUP(S35,X:X,Y:Y,0)+_xlfn.XLOOKUP(T35,X:X,Y:Y,0)+_xlfn.XLOOKUP(U35,X:X,Y:Y,0)+_xlfn.XLOOKUP(V35,X:X,Y:Y,0)</f>
        <v>104.42493664473346</v>
      </c>
      <c r="F35" s="6" t="str">
        <f>_xlfn.XLOOKUP(B35,'F3E 2025'!$B$3:$B$22,'F3E 2025'!$A$3:$A$22,"-")</f>
        <v>-</v>
      </c>
      <c r="G35" s="6" t="str">
        <f>_xlfn.XLOOKUP(B35,'F3E 2023'!$B$3:$B$22,'F3E 2023'!$A$3:$A$22,"-")</f>
        <v>-</v>
      </c>
      <c r="H35" s="6" t="str">
        <f>_xlfn.XLOOKUP(B35,'F3E 2022'!$B$3:$B$100,'F3E 2022'!$A$3:$A$100,"-")</f>
        <v>-</v>
      </c>
      <c r="I35" s="6" t="str">
        <f>_xlfn.XLOOKUP(B35,'F3E 2019'!$B$3:$B$100,'F3E 2019'!$A$3:$A$100,"-")</f>
        <v>-</v>
      </c>
      <c r="J35" s="6" t="str">
        <f>_xlfn.XLOOKUP(B35,'F3E 2018'!$B$3:$B$96,'F3E 2018'!$A$3:$A$96,"-")</f>
        <v>-</v>
      </c>
      <c r="K35" s="6">
        <f>_xlfn.XLOOKUP(B35,'F3E 2016'!$B$3:$B$100,'F3E 2016'!$A$3:$A$100,"-")</f>
        <v>18</v>
      </c>
      <c r="L35" s="6">
        <f>_xlfn.XLOOKUP(B35,'F3E 2014'!$B$3:$B$100,'F3E 2014'!$A$3:$A$100,"-")</f>
        <v>21</v>
      </c>
      <c r="M35" s="6">
        <f>_xlfn.XLOOKUP(B35,'F3E 2012'!$B$3:$B$100,'F3E 2012'!$A$3:$A$100,"-")</f>
        <v>22</v>
      </c>
      <c r="N35" s="6">
        <f>_xlfn.XLOOKUP(B35,'F3E 2010'!$B$3:$B$100,'F3E 2010'!$A$3:$A$100,"-")</f>
        <v>21</v>
      </c>
      <c r="O35" s="6">
        <f>_xlfn.XLOOKUP(B35,'F3E 2008'!$B$3:$B$100,'F3E 2008'!$A$3:$A$100,"-")</f>
        <v>3</v>
      </c>
      <c r="P35" s="6" t="str">
        <f>_xlfn.XLOOKUP(B35,'F3E 2006'!$B$3:$B$100,'F3E 2006'!$A$3:$A$100,"-")</f>
        <v>-</v>
      </c>
      <c r="Q35" s="6" t="str">
        <f>_xlfn.XLOOKUP(B35,'F3E 2004'!$B$3:$B$100,'F3E 2004'!$A$3:$A$100,"-")</f>
        <v>-</v>
      </c>
      <c r="R35" s="6" t="str">
        <f>_xlfn.XLOOKUP(B35,'F3E 2002'!$B$3:$B$100,'F3E 2002'!$A$3:$A$100,"-")</f>
        <v>-</v>
      </c>
      <c r="S35" s="6" t="str">
        <f>_xlfn.XLOOKUP(B35,'F3E 2000'!$B$3:$B$100,'F3E 2000'!$A$3:$A$100,"-")</f>
        <v>-</v>
      </c>
      <c r="T35" s="6" t="str">
        <f>_xlfn.XLOOKUP(B35,'F3E 1998'!$B$3:$B$100,'F3E 1998'!$A$3:$A$100,"-")</f>
        <v>-</v>
      </c>
      <c r="U35" s="6" t="str">
        <f>_xlfn.XLOOKUP(B35,'F3E 1996'!$B$3:$B$100,'F3E 1996'!$A$3:$A$100,"-")</f>
        <v>-</v>
      </c>
      <c r="V35" s="7" t="str">
        <f>_xlfn.XLOOKUP(B35,'F3E 1994'!$B$3:$B$100,'F3E 1994'!$A$3:$A$100,"-")</f>
        <v>-</v>
      </c>
      <c r="X35" s="73">
        <v>33</v>
      </c>
      <c r="Y35" s="97">
        <f t="shared" si="0"/>
        <v>2.023974146465207</v>
      </c>
    </row>
    <row r="36" spans="1:25" x14ac:dyDescent="0.45">
      <c r="A36" s="9">
        <f t="shared" si="1"/>
        <v>34</v>
      </c>
      <c r="B36" s="23" t="s">
        <v>38</v>
      </c>
      <c r="C36" s="24" t="s">
        <v>39</v>
      </c>
      <c r="D36" s="95">
        <f>MIN(_xlfn.XLOOKUP(B36,'F3E 2025'!B:B,'F3E 2025'!E:E,200),_xlfn.XLOOKUP(B36,'F3E 2023'!B:B,'F3E 2023'!E:E,200),_xlfn.XLOOKUP(B36,'F3E 2022'!B:B,'F3E 2022'!E:E,200),_xlfn.XLOOKUP(B36,'F3E 2019'!B:B,'F3E 2019'!E:E,200),_xlfn.XLOOKUP(B36,'F3E 2018'!B:B,'F3E 2018'!E:E,200),_xlfn.XLOOKUP(B36,'F3E 2016'!B:B,'F3E 2016'!E:E,200),_xlfn.XLOOKUP(B36,'F3E 2014'!B:B,'F3E 2014'!E:E,200),_xlfn.XLOOKUP(B36,'F3E 2012'!B:B,'F3E 2012'!E:E,200),_xlfn.XLOOKUP(B36,'F3E 2010'!B:B,'F3E 2010'!E:E,200),_xlfn.XLOOKUP(B36,'F3E 2008'!B:B,'F3E 2008'!B:B,200),_xlfn.XLOOKUP(B36,'F3E 2006'!B:B,'F3E 2006'!E:E,200),_xlfn.XLOOKUP(B36,'F3E 2004'!B:B,'F3E 2004'!E:E,200),_xlfn.XLOOKUP(B36,'F3E 2002'!B:B,'F3E 2002'!E:E,200),_xlfn.XLOOKUP(B36,'F3E 2000'!B:B,'F3E 2000'!E:E,200),_xlfn.XLOOKUP(B36,'F3E 1998'!B:B,'F3E 1998'!E:E,200),_xlfn.XLOOKUP(B36,'F3E 1996'!B:B,'F3E 1996'!E:E,200),_xlfn.XLOOKUP(B36,'F3E 1994'!B:B,'F3E 1994'!E:E,200))</f>
        <v>60.5</v>
      </c>
      <c r="E36" s="78">
        <f>_xlfn.XLOOKUP(F36,X:X,Y:Y,0)+_xlfn.XLOOKUP(G36,X:X,Y:Y,0)+_xlfn.XLOOKUP(H36,X:X,Y:Y,0)+_xlfn.XLOOKUP(I36,X:X,Y:Y,0)+_xlfn.XLOOKUP(J36,X:X,Y:Y,0)+_xlfn.XLOOKUP(K36,X:X,Y:Y,0)+_xlfn.XLOOKUP(L36,X:X,Y:Y,0)+_xlfn.XLOOKUP(M36,X:X,Y:Y,0)+_xlfn.XLOOKUP(N36,X:X,Y:Y,0)+_xlfn.XLOOKUP(O36,X:X,Y:Y,0)+_xlfn.XLOOKUP(P36,X:X,Y:Y,0)+_xlfn.XLOOKUP(Q36,X:X,Y:Y,0)+_xlfn.XLOOKUP(R36,X:X,Y:Y,0)+_xlfn.XLOOKUP(S36,X:X,Y:Y,0)+_xlfn.XLOOKUP(T36,X:X,Y:Y,0)+_xlfn.XLOOKUP(U36,X:X,Y:Y,0)+_xlfn.XLOOKUP(V36,X:X,Y:Y,0)</f>
        <v>100.12170462218911</v>
      </c>
      <c r="F36" s="6" t="str">
        <f>_xlfn.XLOOKUP(B36,'F3E 2025'!$B$3:$B$22,'F3E 2025'!$A$3:$A$22,"-")</f>
        <v>-</v>
      </c>
      <c r="G36" s="6" t="str">
        <f>_xlfn.XLOOKUP(B36,'F3E 2023'!$B$3:$B$22,'F3E 2023'!$A$3:$A$22,"-")</f>
        <v>-</v>
      </c>
      <c r="H36" s="6" t="str">
        <f>_xlfn.XLOOKUP(B36,'F3E 2022'!$B$3:$B$100,'F3E 2022'!$A$3:$A$100,"-")</f>
        <v>-</v>
      </c>
      <c r="I36" s="6" t="str">
        <f>_xlfn.XLOOKUP(B36,'F3E 2019'!$B$3:$B$100,'F3E 2019'!$A$3:$A$100,"-")</f>
        <v>-</v>
      </c>
      <c r="J36" s="6" t="str">
        <f>_xlfn.XLOOKUP(B36,'F3E 2018'!$B$3:$B$96,'F3E 2018'!$A$3:$A$96,"-")</f>
        <v>-</v>
      </c>
      <c r="K36" s="6" t="str">
        <f>_xlfn.XLOOKUP(B36,'F3E 2016'!$B$3:$B$100,'F3E 2016'!$A$3:$A$100,"-")</f>
        <v>-</v>
      </c>
      <c r="L36" s="6" t="str">
        <f>_xlfn.XLOOKUP(B36,'F3E 2014'!$B$3:$B$100,'F3E 2014'!$A$3:$A$100,"-")</f>
        <v>-</v>
      </c>
      <c r="M36" s="6" t="str">
        <f>_xlfn.XLOOKUP(B36,'F3E 2012'!$B$3:$B$100,'F3E 2012'!$A$3:$A$100,"-")</f>
        <v>-</v>
      </c>
      <c r="N36" s="6">
        <f>_xlfn.XLOOKUP(B36,'F3E 2010'!$B$3:$B$100,'F3E 2010'!$A$3:$A$100,"-")</f>
        <v>3</v>
      </c>
      <c r="O36" s="6">
        <f>_xlfn.XLOOKUP(B36,'F3E 2008'!$B$3:$B$100,'F3E 2008'!$A$3:$A$100,"-")</f>
        <v>11</v>
      </c>
      <c r="P36" s="6" t="str">
        <f>_xlfn.XLOOKUP(B36,'F3E 2006'!$B$3:$B$100,'F3E 2006'!$A$3:$A$100,"-")</f>
        <v>-</v>
      </c>
      <c r="Q36" s="6" t="str">
        <f>_xlfn.XLOOKUP(B36,'F3E 2004'!$B$3:$B$100,'F3E 2004'!$A$3:$A$100,"-")</f>
        <v>-</v>
      </c>
      <c r="R36" s="6" t="str">
        <f>_xlfn.XLOOKUP(B36,'F3E 2002'!$B$3:$B$100,'F3E 2002'!$A$3:$A$100,"-")</f>
        <v>-</v>
      </c>
      <c r="S36" s="6" t="str">
        <f>_xlfn.XLOOKUP(B36,'F3E 2000'!$B$3:$B$100,'F3E 2000'!$A$3:$A$100,"-")</f>
        <v>-</v>
      </c>
      <c r="T36" s="6" t="str">
        <f>_xlfn.XLOOKUP(B36,'F3E 1998'!$B$3:$B$100,'F3E 1998'!$A$3:$A$100,"-")</f>
        <v>-</v>
      </c>
      <c r="U36" s="6" t="str">
        <f>_xlfn.XLOOKUP(B36,'F3E 1996'!$B$3:$B$100,'F3E 1996'!$A$3:$A$100,"-")</f>
        <v>-</v>
      </c>
      <c r="V36" s="7" t="str">
        <f>_xlfn.XLOOKUP(B36,'F3E 1994'!$B$3:$B$100,'F3E 1994'!$A$3:$A$100,"-")</f>
        <v>-</v>
      </c>
      <c r="X36" s="73">
        <v>34</v>
      </c>
      <c r="Y36" s="97">
        <f t="shared" si="0"/>
        <v>1.8876605574862431</v>
      </c>
    </row>
    <row r="37" spans="1:25" x14ac:dyDescent="0.45">
      <c r="A37" s="9">
        <f t="shared" si="1"/>
        <v>35</v>
      </c>
      <c r="B37" s="23" t="s">
        <v>31</v>
      </c>
      <c r="C37" s="24" t="s">
        <v>10</v>
      </c>
      <c r="D37" s="95">
        <f>MIN(_xlfn.XLOOKUP(B37,'F3E 2025'!B:B,'F3E 2025'!E:E,200),_xlfn.XLOOKUP(B37,'F3E 2023'!B:B,'F3E 2023'!E:E,200),_xlfn.XLOOKUP(B37,'F3E 2022'!B:B,'F3E 2022'!E:E,200),_xlfn.XLOOKUP(B37,'F3E 2019'!B:B,'F3E 2019'!E:E,200),_xlfn.XLOOKUP(B37,'F3E 2018'!B:B,'F3E 2018'!E:E,200),_xlfn.XLOOKUP(B37,'F3E 2016'!B:B,'F3E 2016'!E:E,200),_xlfn.XLOOKUP(B37,'F3E 2014'!B:B,'F3E 2014'!E:E,200),_xlfn.XLOOKUP(B37,'F3E 2012'!B:B,'F3E 2012'!E:E,200),_xlfn.XLOOKUP(B37,'F3E 2010'!B:B,'F3E 2010'!E:E,200),_xlfn.XLOOKUP(B37,'F3E 2008'!B:B,'F3E 2008'!B:B,200),_xlfn.XLOOKUP(B37,'F3E 2006'!B:B,'F3E 2006'!E:E,200),_xlfn.XLOOKUP(B37,'F3E 2004'!B:B,'F3E 2004'!E:E,200),_xlfn.XLOOKUP(B37,'F3E 2002'!B:B,'F3E 2002'!E:E,200),_xlfn.XLOOKUP(B37,'F3E 2000'!B:B,'F3E 2000'!E:E,200),_xlfn.XLOOKUP(B37,'F3E 1998'!B:B,'F3E 1998'!E:E,200),_xlfn.XLOOKUP(B37,'F3E 1996'!B:B,'F3E 1996'!E:E,200),_xlfn.XLOOKUP(B37,'F3E 1994'!B:B,'F3E 1994'!E:E,200))</f>
        <v>61.9</v>
      </c>
      <c r="E37" s="78">
        <f>_xlfn.XLOOKUP(F37,X:X,Y:Y,0)+_xlfn.XLOOKUP(G37,X:X,Y:Y,0)+_xlfn.XLOOKUP(H37,X:X,Y:Y,0)+_xlfn.XLOOKUP(I37,X:X,Y:Y,0)+_xlfn.XLOOKUP(J37,X:X,Y:Y,0)+_xlfn.XLOOKUP(K37,X:X,Y:Y,0)+_xlfn.XLOOKUP(L37,X:X,Y:Y,0)+_xlfn.XLOOKUP(M37,X:X,Y:Y,0)+_xlfn.XLOOKUP(N37,X:X,Y:Y,0)+_xlfn.XLOOKUP(O37,X:X,Y:Y,0)+_xlfn.XLOOKUP(P37,X:X,Y:Y,0)+_xlfn.XLOOKUP(Q37,X:X,Y:Y,0)+_xlfn.XLOOKUP(R37,X:X,Y:Y,0)+_xlfn.XLOOKUP(S37,X:X,Y:Y,0)+_xlfn.XLOOKUP(T37,X:X,Y:Y,0)+_xlfn.XLOOKUP(U37,X:X,Y:Y,0)+_xlfn.XLOOKUP(V37,X:X,Y:Y,0)</f>
        <v>100</v>
      </c>
      <c r="F37" s="6" t="str">
        <f>_xlfn.XLOOKUP(B37,'F3E 2025'!$B$3:$B$22,'F3E 2025'!$A$3:$A$22,"-")</f>
        <v>-</v>
      </c>
      <c r="G37" s="6" t="str">
        <f>_xlfn.XLOOKUP(B37,'F3E 2023'!$B$3:$B$22,'F3E 2023'!$A$3:$A$22,"-")</f>
        <v>-</v>
      </c>
      <c r="H37" s="6" t="str">
        <f>_xlfn.XLOOKUP(B37,'F3E 2022'!$B$3:$B$100,'F3E 2022'!$A$3:$A$100,"-")</f>
        <v>-</v>
      </c>
      <c r="I37" s="6" t="str">
        <f>_xlfn.XLOOKUP(B37,'F3E 2019'!$B$3:$B$100,'F3E 2019'!$A$3:$A$100,"-")</f>
        <v>-</v>
      </c>
      <c r="J37" s="6" t="str">
        <f>_xlfn.XLOOKUP(B37,'F3E 2018'!$B$3:$B$96,'F3E 2018'!$A$3:$A$96,"-")</f>
        <v>-</v>
      </c>
      <c r="K37" s="6" t="str">
        <f>_xlfn.XLOOKUP(B37,'F3E 2016'!$B$3:$B$100,'F3E 2016'!$A$3:$A$100,"-")</f>
        <v>-</v>
      </c>
      <c r="L37" s="6" t="str">
        <f>_xlfn.XLOOKUP(B37,'F3E 2014'!$B$3:$B$100,'F3E 2014'!$A$3:$A$100,"-")</f>
        <v>-</v>
      </c>
      <c r="M37" s="6" t="str">
        <f>_xlfn.XLOOKUP(B37,'F3E 2012'!$B$3:$B$100,'F3E 2012'!$A$3:$A$100,"-")</f>
        <v>-</v>
      </c>
      <c r="N37" s="6" t="str">
        <f>_xlfn.XLOOKUP(B37,'F3E 2010'!$B$3:$B$100,'F3E 2010'!$A$3:$A$100,"-")</f>
        <v>-</v>
      </c>
      <c r="O37" s="6" t="str">
        <f>_xlfn.XLOOKUP(B37,'F3E 2008'!$B$3:$B$100,'F3E 2008'!$A$3:$A$100,"-")</f>
        <v>-</v>
      </c>
      <c r="P37" s="6">
        <f>_xlfn.XLOOKUP(B37,'F3E 2006'!$B$3:$B$100,'F3E 2006'!$A$3:$A$100,"-")</f>
        <v>1</v>
      </c>
      <c r="Q37" s="6" t="str">
        <f>_xlfn.XLOOKUP(B37,'F3E 2004'!$B$3:$B$100,'F3E 2004'!$A$3:$A$100,"-")</f>
        <v>-</v>
      </c>
      <c r="R37" s="6" t="str">
        <f>_xlfn.XLOOKUP(B37,'F3E 2002'!$B$3:$B$100,'F3E 2002'!$A$3:$A$100,"-")</f>
        <v>-</v>
      </c>
      <c r="S37" s="6" t="str">
        <f>_xlfn.XLOOKUP(B37,'F3E 2000'!$B$3:$B$100,'F3E 2000'!$A$3:$A$100,"-")</f>
        <v>-</v>
      </c>
      <c r="T37" s="6" t="str">
        <f>_xlfn.XLOOKUP(B37,'F3E 1998'!$B$3:$B$100,'F3E 1998'!$A$3:$A$100,"-")</f>
        <v>-</v>
      </c>
      <c r="U37" s="6" t="str">
        <f>_xlfn.XLOOKUP(B37,'F3E 1996'!$B$3:$B$100,'F3E 1996'!$A$3:$A$100,"-")</f>
        <v>-</v>
      </c>
      <c r="V37" s="7" t="str">
        <f>_xlfn.XLOOKUP(B37,'F3E 1994'!$B$3:$B$100,'F3E 1994'!$A$3:$A$100,"-")</f>
        <v>-</v>
      </c>
      <c r="X37" s="73">
        <v>35</v>
      </c>
      <c r="Y37" s="97">
        <f t="shared" si="0"/>
        <v>1.76949331976475</v>
      </c>
    </row>
    <row r="38" spans="1:25" x14ac:dyDescent="0.45">
      <c r="A38" s="9">
        <f t="shared" si="1"/>
        <v>36</v>
      </c>
      <c r="B38" s="23" t="s">
        <v>135</v>
      </c>
      <c r="C38" s="24" t="s">
        <v>13</v>
      </c>
      <c r="D38" s="95">
        <f>MIN(_xlfn.XLOOKUP(B38,'F3E 2025'!B:B,'F3E 2025'!E:E,200),_xlfn.XLOOKUP(B38,'F3E 2023'!B:B,'F3E 2023'!E:E,200),_xlfn.XLOOKUP(B38,'F3E 2022'!B:B,'F3E 2022'!E:E,200),_xlfn.XLOOKUP(B38,'F3E 2019'!B:B,'F3E 2019'!E:E,200),_xlfn.XLOOKUP(B38,'F3E 2018'!B:B,'F3E 2018'!E:E,200),_xlfn.XLOOKUP(B38,'F3E 2016'!B:B,'F3E 2016'!E:E,200),_xlfn.XLOOKUP(B38,'F3E 2014'!B:B,'F3E 2014'!E:E,200),_xlfn.XLOOKUP(B38,'F3E 2012'!B:B,'F3E 2012'!E:E,200),_xlfn.XLOOKUP(B38,'F3E 2010'!B:B,'F3E 2010'!E:E,200),_xlfn.XLOOKUP(B38,'F3E 2008'!B:B,'F3E 2008'!B:B,200),_xlfn.XLOOKUP(B38,'F3E 2006'!B:B,'F3E 2006'!E:E,200),_xlfn.XLOOKUP(B38,'F3E 2004'!B:B,'F3E 2004'!E:E,200),_xlfn.XLOOKUP(B38,'F3E 2002'!B:B,'F3E 2002'!E:E,200),_xlfn.XLOOKUP(B38,'F3E 2000'!B:B,'F3E 2000'!E:E,200),_xlfn.XLOOKUP(B38,'F3E 1998'!B:B,'F3E 1998'!E:E,200),_xlfn.XLOOKUP(B38,'F3E 1996'!B:B,'F3E 1996'!E:E,200),_xlfn.XLOOKUP(B38,'F3E 1994'!B:B,'F3E 1994'!E:E,200))</f>
        <v>57.33</v>
      </c>
      <c r="E38" s="78">
        <f>_xlfn.XLOOKUP(F38,X:X,Y:Y,0)+_xlfn.XLOOKUP(G38,X:X,Y:Y,0)+_xlfn.XLOOKUP(H38,X:X,Y:Y,0)+_xlfn.XLOOKUP(I38,X:X,Y:Y,0)+_xlfn.XLOOKUP(J38,X:X,Y:Y,0)+_xlfn.XLOOKUP(K38,X:X,Y:Y,0)+_xlfn.XLOOKUP(L38,X:X,Y:Y,0)+_xlfn.XLOOKUP(M38,X:X,Y:Y,0)+_xlfn.XLOOKUP(N38,X:X,Y:Y,0)+_xlfn.XLOOKUP(O38,X:X,Y:Y,0)+_xlfn.XLOOKUP(P38,X:X,Y:Y,0)+_xlfn.XLOOKUP(Q38,X:X,Y:Y,0)+_xlfn.XLOOKUP(R38,X:X,Y:Y,0)+_xlfn.XLOOKUP(S38,X:X,Y:Y,0)+_xlfn.XLOOKUP(T38,X:X,Y:Y,0)+_xlfn.XLOOKUP(U38,X:X,Y:Y,0)+_xlfn.XLOOKUP(V38,X:X,Y:Y,0)</f>
        <v>92.4775360181564</v>
      </c>
      <c r="F38" s="6">
        <f>_xlfn.XLOOKUP(B38,'F3E 2025'!$B$3:$B$22,'F3E 2025'!$A$3:$A$22,"-")</f>
        <v>6</v>
      </c>
      <c r="G38" s="6" t="str">
        <f>_xlfn.XLOOKUP(B38,'F3E 2023'!$B$3:$B$22,'F3E 2023'!$A$3:$A$22,"-")</f>
        <v>-</v>
      </c>
      <c r="H38" s="6">
        <f>_xlfn.XLOOKUP(B38,'F3E 2022'!$B$3:$B$100,'F3E 2022'!$A$3:$A$100,"-")</f>
        <v>7</v>
      </c>
      <c r="I38" s="6" t="str">
        <f>_xlfn.XLOOKUP(B38,'F3E 2019'!$B$3:$B$100,'F3E 2019'!$A$3:$A$100,"-")</f>
        <v>-</v>
      </c>
      <c r="J38" s="6" t="str">
        <f>_xlfn.XLOOKUP(B38,'F3E 2018'!$B$3:$B$96,'F3E 2018'!$A$3:$A$96,"-")</f>
        <v>-</v>
      </c>
      <c r="K38" s="6" t="str">
        <f>_xlfn.XLOOKUP(B38,'F3E 2016'!$B$3:$B$100,'F3E 2016'!$A$3:$A$100,"-")</f>
        <v>-</v>
      </c>
      <c r="L38" s="6" t="str">
        <f>_xlfn.XLOOKUP(B38,'F3E 2014'!$B$3:$B$100,'F3E 2014'!$A$3:$A$100,"-")</f>
        <v>-</v>
      </c>
      <c r="M38" s="6" t="str">
        <f>_xlfn.XLOOKUP(B38,'F3E 2012'!$B$3:$B$100,'F3E 2012'!$A$3:$A$100,"-")</f>
        <v>-</v>
      </c>
      <c r="N38" s="6" t="str">
        <f>_xlfn.XLOOKUP(B38,'F3E 2010'!$B$3:$B$100,'F3E 2010'!$A$3:$A$100,"-")</f>
        <v>-</v>
      </c>
      <c r="O38" s="6" t="str">
        <f>_xlfn.XLOOKUP(B38,'F3E 2008'!$B$3:$B$100,'F3E 2008'!$A$3:$A$100,"-")</f>
        <v>-</v>
      </c>
      <c r="P38" s="6" t="str">
        <f>_xlfn.XLOOKUP(B38,'F3E 2006'!$B$3:$B$100,'F3E 2006'!$A$3:$A$100,"-")</f>
        <v>-</v>
      </c>
      <c r="Q38" s="6" t="str">
        <f>_xlfn.XLOOKUP(B38,'F3E 2004'!$B$3:$B$100,'F3E 2004'!$A$3:$A$100,"-")</f>
        <v>-</v>
      </c>
      <c r="R38" s="6" t="str">
        <f>_xlfn.XLOOKUP(B38,'F3E 2002'!$B$3:$B$100,'F3E 2002'!$A$3:$A$100,"-")</f>
        <v>-</v>
      </c>
      <c r="S38" s="6" t="str">
        <f>_xlfn.XLOOKUP(B38,'F3E 2000'!$B$3:$B$100,'F3E 2000'!$A$3:$A$100,"-")</f>
        <v>-</v>
      </c>
      <c r="T38" s="6" t="str">
        <f>_xlfn.XLOOKUP(B38,'F3E 1998'!$B$3:$B$100,'F3E 1998'!$A$3:$A$100,"-")</f>
        <v>-</v>
      </c>
      <c r="U38" s="6" t="str">
        <f>_xlfn.XLOOKUP(B38,'F3E 1996'!$B$3:$B$100,'F3E 1996'!$A$3:$A$100,"-")</f>
        <v>-</v>
      </c>
      <c r="V38" s="7" t="str">
        <f>_xlfn.XLOOKUP(B38,'F3E 1994'!$B$3:$B$100,'F3E 1994'!$A$3:$A$100,"-")</f>
        <v>-</v>
      </c>
      <c r="X38" s="73">
        <v>36</v>
      </c>
      <c r="Y38" s="97">
        <f t="shared" si="0"/>
        <v>1.6670567529094611</v>
      </c>
    </row>
    <row r="39" spans="1:25" x14ac:dyDescent="0.45">
      <c r="A39" s="9">
        <f t="shared" si="1"/>
        <v>37</v>
      </c>
      <c r="B39" s="23" t="s">
        <v>80</v>
      </c>
      <c r="C39" s="24" t="s">
        <v>81</v>
      </c>
      <c r="D39" s="95">
        <f>MIN(_xlfn.XLOOKUP(B39,'F3E 2025'!B:B,'F3E 2025'!E:E,200),_xlfn.XLOOKUP(B39,'F3E 2023'!B:B,'F3E 2023'!E:E,200),_xlfn.XLOOKUP(B39,'F3E 2022'!B:B,'F3E 2022'!E:E,200),_xlfn.XLOOKUP(B39,'F3E 2019'!B:B,'F3E 2019'!E:E,200),_xlfn.XLOOKUP(B39,'F3E 2018'!B:B,'F3E 2018'!E:E,200),_xlfn.XLOOKUP(B39,'F3E 2016'!B:B,'F3E 2016'!E:E,200),_xlfn.XLOOKUP(B39,'F3E 2014'!B:B,'F3E 2014'!E:E,200),_xlfn.XLOOKUP(B39,'F3E 2012'!B:B,'F3E 2012'!E:E,200),_xlfn.XLOOKUP(B39,'F3E 2010'!B:B,'F3E 2010'!E:E,200),_xlfn.XLOOKUP(B39,'F3E 2008'!B:B,'F3E 2008'!B:B,200),_xlfn.XLOOKUP(B39,'F3E 2006'!B:B,'F3E 2006'!E:E,200),_xlfn.XLOOKUP(B39,'F3E 2004'!B:B,'F3E 2004'!E:E,200),_xlfn.XLOOKUP(B39,'F3E 2002'!B:B,'F3E 2002'!E:E,200),_xlfn.XLOOKUP(B39,'F3E 2000'!B:B,'F3E 2000'!E:E,200),_xlfn.XLOOKUP(B39,'F3E 1998'!B:B,'F3E 1998'!E:E,200),_xlfn.XLOOKUP(B39,'F3E 1996'!B:B,'F3E 1996'!E:E,200),_xlfn.XLOOKUP(B39,'F3E 1994'!B:B,'F3E 1994'!E:E,200))</f>
        <v>67.8</v>
      </c>
      <c r="E39" s="78">
        <f>_xlfn.XLOOKUP(F39,X:X,Y:Y,0)+_xlfn.XLOOKUP(G39,X:X,Y:Y,0)+_xlfn.XLOOKUP(H39,X:X,Y:Y,0)+_xlfn.XLOOKUP(I39,X:X,Y:Y,0)+_xlfn.XLOOKUP(J39,X:X,Y:Y,0)+_xlfn.XLOOKUP(K39,X:X,Y:Y,0)+_xlfn.XLOOKUP(L39,X:X,Y:Y,0)+_xlfn.XLOOKUP(M39,X:X,Y:Y,0)+_xlfn.XLOOKUP(N39,X:X,Y:Y,0)+_xlfn.XLOOKUP(O39,X:X,Y:Y,0)+_xlfn.XLOOKUP(P39,X:X,Y:Y,0)+_xlfn.XLOOKUP(Q39,X:X,Y:Y,0)+_xlfn.XLOOKUP(R39,X:X,Y:Y,0)+_xlfn.XLOOKUP(S39,X:X,Y:Y,0)+_xlfn.XLOOKUP(T39,X:X,Y:Y,0)+_xlfn.XLOOKUP(U39,X:X,Y:Y,0)+_xlfn.XLOOKUP(V39,X:X,Y:Y,0)</f>
        <v>90.21791930331031</v>
      </c>
      <c r="F39" s="6" t="str">
        <f>_xlfn.XLOOKUP(B39,'F3E 2025'!$B$3:$B$22,'F3E 2025'!$A$3:$A$22,"-")</f>
        <v>-</v>
      </c>
      <c r="G39" s="6" t="str">
        <f>_xlfn.XLOOKUP(B39,'F3E 2023'!$B$3:$B$22,'F3E 2023'!$A$3:$A$22,"-")</f>
        <v>-</v>
      </c>
      <c r="H39" s="6" t="str">
        <f>_xlfn.XLOOKUP(B39,'F3E 2022'!$B$3:$B$100,'F3E 2022'!$A$3:$A$100,"-")</f>
        <v>-</v>
      </c>
      <c r="I39" s="6" t="str">
        <f>_xlfn.XLOOKUP(B39,'F3E 2019'!$B$3:$B$100,'F3E 2019'!$A$3:$A$100,"-")</f>
        <v>-</v>
      </c>
      <c r="J39" s="6" t="str">
        <f>_xlfn.XLOOKUP(B39,'F3E 2018'!$B$3:$B$96,'F3E 2018'!$A$3:$A$96,"-")</f>
        <v>-</v>
      </c>
      <c r="K39" s="6" t="str">
        <f>_xlfn.XLOOKUP(B39,'F3E 2016'!$B$3:$B$100,'F3E 2016'!$A$3:$A$100,"-")</f>
        <v>-</v>
      </c>
      <c r="L39" s="6" t="str">
        <f>_xlfn.XLOOKUP(B39,'F3E 2014'!$B$3:$B$100,'F3E 2014'!$A$3:$A$100,"-")</f>
        <v>-</v>
      </c>
      <c r="M39" s="6" t="str">
        <f>_xlfn.XLOOKUP(B39,'F3E 2012'!$B$3:$B$100,'F3E 2012'!$A$3:$A$100,"-")</f>
        <v>-</v>
      </c>
      <c r="N39" s="6" t="str">
        <f>_xlfn.XLOOKUP(B39,'F3E 2010'!$B$3:$B$100,'F3E 2010'!$A$3:$A$100,"-")</f>
        <v>-</v>
      </c>
      <c r="O39" s="6" t="str">
        <f>_xlfn.XLOOKUP(B39,'F3E 2008'!$B$3:$B$100,'F3E 2008'!$A$3:$A$100,"-")</f>
        <v>-</v>
      </c>
      <c r="P39" s="6">
        <f>_xlfn.XLOOKUP(B39,'F3E 2006'!$B$3:$B$100,'F3E 2006'!$A$3:$A$100,"-")</f>
        <v>4</v>
      </c>
      <c r="Q39" s="6">
        <f>_xlfn.XLOOKUP(B39,'F3E 2004'!$B$3:$B$100,'F3E 2004'!$A$3:$A$100,"-")</f>
        <v>11</v>
      </c>
      <c r="R39" s="6" t="str">
        <f>_xlfn.XLOOKUP(B39,'F3E 2002'!$B$3:$B$100,'F3E 2002'!$A$3:$A$100,"-")</f>
        <v>-</v>
      </c>
      <c r="S39" s="6" t="str">
        <f>_xlfn.XLOOKUP(B39,'F3E 2000'!$B$3:$B$100,'F3E 2000'!$A$3:$A$100,"-")</f>
        <v>-</v>
      </c>
      <c r="T39" s="6" t="str">
        <f>_xlfn.XLOOKUP(B39,'F3E 1998'!$B$3:$B$100,'F3E 1998'!$A$3:$A$100,"-")</f>
        <v>-</v>
      </c>
      <c r="U39" s="6" t="str">
        <f>_xlfn.XLOOKUP(B39,'F3E 1996'!$B$3:$B$100,'F3E 1996'!$A$3:$A$100,"-")</f>
        <v>-</v>
      </c>
      <c r="V39" s="7" t="str">
        <f>_xlfn.XLOOKUP(B39,'F3E 1994'!$B$3:$B$100,'F3E 1994'!$A$3:$A$100,"-")</f>
        <v>-</v>
      </c>
      <c r="X39" s="73">
        <v>37</v>
      </c>
      <c r="Y39" s="97">
        <f t="shared" si="0"/>
        <v>1.5782567569763293</v>
      </c>
    </row>
    <row r="40" spans="1:25" x14ac:dyDescent="0.45">
      <c r="A40" s="9">
        <f t="shared" si="1"/>
        <v>38</v>
      </c>
      <c r="B40" s="23" t="s">
        <v>189</v>
      </c>
      <c r="C40" s="24" t="s">
        <v>44</v>
      </c>
      <c r="D40" s="95">
        <f>MIN(_xlfn.XLOOKUP(B40,'F3E 2025'!B:B,'F3E 2025'!E:E,200),_xlfn.XLOOKUP(B40,'F3E 2023'!B:B,'F3E 2023'!E:E,200),_xlfn.XLOOKUP(B40,'F3E 2022'!B:B,'F3E 2022'!E:E,200),_xlfn.XLOOKUP(B40,'F3E 2019'!B:B,'F3E 2019'!E:E,200),_xlfn.XLOOKUP(B40,'F3E 2018'!B:B,'F3E 2018'!E:E,200),_xlfn.XLOOKUP(B40,'F3E 2016'!B:B,'F3E 2016'!E:E,200),_xlfn.XLOOKUP(B40,'F3E 2014'!B:B,'F3E 2014'!E:E,200),_xlfn.XLOOKUP(B40,'F3E 2012'!B:B,'F3E 2012'!E:E,200),_xlfn.XLOOKUP(B40,'F3E 2010'!B:B,'F3E 2010'!E:E,200),_xlfn.XLOOKUP(B40,'F3E 2008'!B:B,'F3E 2008'!B:B,200),_xlfn.XLOOKUP(B40,'F3E 2006'!B:B,'F3E 2006'!E:E,200),_xlfn.XLOOKUP(B40,'F3E 2004'!B:B,'F3E 2004'!E:E,200),_xlfn.XLOOKUP(B40,'F3E 2002'!B:B,'F3E 2002'!E:E,200),_xlfn.XLOOKUP(B40,'F3E 2000'!B:B,'F3E 2000'!E:E,200),_xlfn.XLOOKUP(B40,'F3E 1998'!B:B,'F3E 1998'!E:E,200),_xlfn.XLOOKUP(B40,'F3E 1996'!B:B,'F3E 1996'!E:E,200),_xlfn.XLOOKUP(B40,'F3E 1994'!B:B,'F3E 1994'!E:E,200))</f>
        <v>61</v>
      </c>
      <c r="E40" s="78">
        <f>_xlfn.XLOOKUP(F40,X:X,Y:Y,0)+_xlfn.XLOOKUP(G40,X:X,Y:Y,0)+_xlfn.XLOOKUP(H40,X:X,Y:Y,0)+_xlfn.XLOOKUP(I40,X:X,Y:Y,0)+_xlfn.XLOOKUP(J40,X:X,Y:Y,0)+_xlfn.XLOOKUP(K40,X:X,Y:Y,0)+_xlfn.XLOOKUP(L40,X:X,Y:Y,0)+_xlfn.XLOOKUP(M40,X:X,Y:Y,0)+_xlfn.XLOOKUP(N40,X:X,Y:Y,0)+_xlfn.XLOOKUP(O40,X:X,Y:Y,0)+_xlfn.XLOOKUP(P40,X:X,Y:Y,0)+_xlfn.XLOOKUP(Q40,X:X,Y:Y,0)+_xlfn.XLOOKUP(R40,X:X,Y:Y,0)+_xlfn.XLOOKUP(S40,X:X,Y:Y,0)+_xlfn.XLOOKUP(T40,X:X,Y:Y,0)+_xlfn.XLOOKUP(U40,X:X,Y:Y,0)+_xlfn.XLOOKUP(V40,X:X,Y:Y,0)</f>
        <v>88.854841108420814</v>
      </c>
      <c r="F40" s="6" t="str">
        <f>_xlfn.XLOOKUP(B40,'F3E 2025'!$B$3:$B$22,'F3E 2025'!$A$3:$A$22,"-")</f>
        <v>-</v>
      </c>
      <c r="G40" s="6" t="str">
        <f>_xlfn.XLOOKUP(B40,'F3E 2023'!$B$3:$B$22,'F3E 2023'!$A$3:$A$22,"-")</f>
        <v>-</v>
      </c>
      <c r="H40" s="6" t="str">
        <f>_xlfn.XLOOKUP(B40,'F3E 2022'!$B$3:$B$100,'F3E 2022'!$A$3:$A$100,"-")</f>
        <v>-</v>
      </c>
      <c r="I40" s="6" t="str">
        <f>_xlfn.XLOOKUP(B40,'F3E 2019'!$B$3:$B$100,'F3E 2019'!$A$3:$A$100,"-")</f>
        <v>-</v>
      </c>
      <c r="J40" s="6" t="str">
        <f>_xlfn.XLOOKUP(B40,'F3E 2018'!$B$3:$B$96,'F3E 2018'!$A$3:$A$96,"-")</f>
        <v>-</v>
      </c>
      <c r="K40" s="6" t="str">
        <f>_xlfn.XLOOKUP(B40,'F3E 2016'!$B$3:$B$100,'F3E 2016'!$A$3:$A$100,"-")</f>
        <v>-</v>
      </c>
      <c r="L40" s="6" t="str">
        <f>_xlfn.XLOOKUP(B40,'F3E 2014'!$B$3:$B$100,'F3E 2014'!$A$3:$A$100,"-")</f>
        <v>-</v>
      </c>
      <c r="M40" s="6" t="str">
        <f>_xlfn.XLOOKUP(B40,'F3E 2012'!$B$3:$B$100,'F3E 2012'!$A$3:$A$100,"-")</f>
        <v>-</v>
      </c>
      <c r="N40" s="6">
        <f>_xlfn.XLOOKUP(B40,'F3E 2010'!$B$3:$B$100,'F3E 2010'!$A$3:$A$100,"-")</f>
        <v>15</v>
      </c>
      <c r="O40" s="6">
        <f>_xlfn.XLOOKUP(B40,'F3E 2008'!$B$3:$B$100,'F3E 2008'!$A$3:$A$100,"-")</f>
        <v>7</v>
      </c>
      <c r="P40" s="6">
        <f>_xlfn.XLOOKUP(B40,'F3E 2006'!$B$3:$B$100,'F3E 2006'!$A$3:$A$100,"-")</f>
        <v>16</v>
      </c>
      <c r="Q40" s="6">
        <f>_xlfn.XLOOKUP(B40,'F3E 2004'!$B$3:$B$100,'F3E 2004'!$A$3:$A$100,"-")</f>
        <v>13</v>
      </c>
      <c r="R40" s="6" t="str">
        <f>_xlfn.XLOOKUP(B40,'F3E 2002'!$B$3:$B$100,'F3E 2002'!$A$3:$A$100,"-")</f>
        <v>-</v>
      </c>
      <c r="S40" s="6" t="str">
        <f>_xlfn.XLOOKUP(B40,'F3E 2000'!$B$3:$B$100,'F3E 2000'!$A$3:$A$100,"-")</f>
        <v>-</v>
      </c>
      <c r="T40" s="6" t="str">
        <f>_xlfn.XLOOKUP(B40,'F3E 1998'!$B$3:$B$100,'F3E 1998'!$A$3:$A$100,"-")</f>
        <v>-</v>
      </c>
      <c r="U40" s="6" t="str">
        <f>_xlfn.XLOOKUP(B40,'F3E 1996'!$B$3:$B$100,'F3E 1996'!$A$3:$A$100,"-")</f>
        <v>-</v>
      </c>
      <c r="V40" s="7" t="str">
        <f>_xlfn.XLOOKUP(B40,'F3E 1994'!$B$3:$B$100,'F3E 1994'!$A$3:$A$100,"-")</f>
        <v>-</v>
      </c>
      <c r="X40" s="73">
        <v>38</v>
      </c>
      <c r="Y40" s="97">
        <f t="shared" si="0"/>
        <v>1.5012780030039918</v>
      </c>
    </row>
    <row r="41" spans="1:25" x14ac:dyDescent="0.45">
      <c r="A41" s="9">
        <f t="shared" si="1"/>
        <v>39</v>
      </c>
      <c r="B41" s="23" t="s">
        <v>57</v>
      </c>
      <c r="C41" s="24" t="s">
        <v>10</v>
      </c>
      <c r="D41" s="95">
        <f>MIN(_xlfn.XLOOKUP(B41,'F3E 2025'!B:B,'F3E 2025'!E:E,200),_xlfn.XLOOKUP(B41,'F3E 2023'!B:B,'F3E 2023'!E:E,200),_xlfn.XLOOKUP(B41,'F3E 2022'!B:B,'F3E 2022'!E:E,200),_xlfn.XLOOKUP(B41,'F3E 2019'!B:B,'F3E 2019'!E:E,200),_xlfn.XLOOKUP(B41,'F3E 2018'!B:B,'F3E 2018'!E:E,200),_xlfn.XLOOKUP(B41,'F3E 2016'!B:B,'F3E 2016'!E:E,200),_xlfn.XLOOKUP(B41,'F3E 2014'!B:B,'F3E 2014'!E:E,200),_xlfn.XLOOKUP(B41,'F3E 2012'!B:B,'F3E 2012'!E:E,200),_xlfn.XLOOKUP(B41,'F3E 2010'!B:B,'F3E 2010'!E:E,200),_xlfn.XLOOKUP(B41,'F3E 2008'!B:B,'F3E 2008'!B:B,200),_xlfn.XLOOKUP(B41,'F3E 2006'!B:B,'F3E 2006'!E:E,200),_xlfn.XLOOKUP(B41,'F3E 2004'!B:B,'F3E 2004'!E:E,200),_xlfn.XLOOKUP(B41,'F3E 2002'!B:B,'F3E 2002'!E:E,200),_xlfn.XLOOKUP(B41,'F3E 2000'!B:B,'F3E 2000'!E:E,200),_xlfn.XLOOKUP(B41,'F3E 1998'!B:B,'F3E 1998'!E:E,200),_xlfn.XLOOKUP(B41,'F3E 1996'!B:B,'F3E 1996'!E:E,200),_xlfn.XLOOKUP(B41,'F3E 1994'!B:B,'F3E 1994'!E:E,200))</f>
        <v>60.02</v>
      </c>
      <c r="E41" s="78">
        <f>_xlfn.XLOOKUP(F41,X:X,Y:Y,0)+_xlfn.XLOOKUP(G41,X:X,Y:Y,0)+_xlfn.XLOOKUP(H41,X:X,Y:Y,0)+_xlfn.XLOOKUP(I41,X:X,Y:Y,0)+_xlfn.XLOOKUP(J41,X:X,Y:Y,0)+_xlfn.XLOOKUP(K41,X:X,Y:Y,0)+_xlfn.XLOOKUP(L41,X:X,Y:Y,0)+_xlfn.XLOOKUP(M41,X:X,Y:Y,0)+_xlfn.XLOOKUP(N41,X:X,Y:Y,0)+_xlfn.XLOOKUP(O41,X:X,Y:Y,0)+_xlfn.XLOOKUP(P41,X:X,Y:Y,0)+_xlfn.XLOOKUP(Q41,X:X,Y:Y,0)+_xlfn.XLOOKUP(R41,X:X,Y:Y,0)+_xlfn.XLOOKUP(S41,X:X,Y:Y,0)+_xlfn.XLOOKUP(T41,X:X,Y:Y,0)+_xlfn.XLOOKUP(U41,X:X,Y:Y,0)+_xlfn.XLOOKUP(V41,X:X,Y:Y,0)</f>
        <v>86.820912075267984</v>
      </c>
      <c r="F41" s="6" t="str">
        <f>_xlfn.XLOOKUP(B41,'F3E 2025'!$B$3:$B$22,'F3E 2025'!$A$3:$A$22,"-")</f>
        <v>-</v>
      </c>
      <c r="G41" s="6">
        <f>_xlfn.XLOOKUP(B41,'F3E 2023'!$B$3:$B$22,'F3E 2023'!$A$3:$A$22,"-")</f>
        <v>2</v>
      </c>
      <c r="H41" s="6" t="str">
        <f>_xlfn.XLOOKUP(B41,'F3E 2022'!$B$3:$B$100,'F3E 2022'!$A$3:$A$100,"-")</f>
        <v>-</v>
      </c>
      <c r="I41" s="6" t="str">
        <f>_xlfn.XLOOKUP(B41,'F3E 2019'!$B$3:$B$100,'F3E 2019'!$A$3:$A$100,"-")</f>
        <v>-</v>
      </c>
      <c r="J41" s="6" t="str">
        <f>_xlfn.XLOOKUP(B41,'F3E 2018'!$B$3:$B$96,'F3E 2018'!$A$3:$A$96,"-")</f>
        <v>-</v>
      </c>
      <c r="K41" s="6" t="str">
        <f>_xlfn.XLOOKUP(B41,'F3E 2016'!$B$3:$B$100,'F3E 2016'!$A$3:$A$100,"-")</f>
        <v>-</v>
      </c>
      <c r="L41" s="6" t="str">
        <f>_xlfn.XLOOKUP(B41,'F3E 2014'!$B$3:$B$100,'F3E 2014'!$A$3:$A$100,"-")</f>
        <v>-</v>
      </c>
      <c r="M41" s="6" t="str">
        <f>_xlfn.XLOOKUP(B41,'F3E 2012'!$B$3:$B$100,'F3E 2012'!$A$3:$A$100,"-")</f>
        <v>-</v>
      </c>
      <c r="N41" s="6" t="str">
        <f>_xlfn.XLOOKUP(B41,'F3E 2010'!$B$3:$B$100,'F3E 2010'!$A$3:$A$100,"-")</f>
        <v>-</v>
      </c>
      <c r="O41" s="6" t="str">
        <f>_xlfn.XLOOKUP(B41,'F3E 2008'!$B$3:$B$100,'F3E 2008'!$A$3:$A$100,"-")</f>
        <v>-</v>
      </c>
      <c r="P41" s="6" t="str">
        <f>_xlfn.XLOOKUP(B41,'F3E 2006'!$B$3:$B$100,'F3E 2006'!$A$3:$A$100,"-")</f>
        <v>-</v>
      </c>
      <c r="Q41" s="6" t="str">
        <f>_xlfn.XLOOKUP(B41,'F3E 2004'!$B$3:$B$100,'F3E 2004'!$A$3:$A$100,"-")</f>
        <v>-</v>
      </c>
      <c r="R41" s="6" t="str">
        <f>_xlfn.XLOOKUP(B41,'F3E 2002'!$B$3:$B$100,'F3E 2002'!$A$3:$A$100,"-")</f>
        <v>-</v>
      </c>
      <c r="S41" s="6" t="str">
        <f>_xlfn.XLOOKUP(B41,'F3E 2000'!$B$3:$B$100,'F3E 2000'!$A$3:$A$100,"-")</f>
        <v>-</v>
      </c>
      <c r="T41" s="6" t="str">
        <f>_xlfn.XLOOKUP(B41,'F3E 1998'!$B$3:$B$100,'F3E 1998'!$A$3:$A$100,"-")</f>
        <v>-</v>
      </c>
      <c r="U41" s="6" t="str">
        <f>_xlfn.XLOOKUP(B41,'F3E 1996'!$B$3:$B$100,'F3E 1996'!$A$3:$A$100,"-")</f>
        <v>-</v>
      </c>
      <c r="V41" s="7" t="str">
        <f>_xlfn.XLOOKUP(B41,'F3E 1994'!$B$3:$B$100,'F3E 1994'!$A$3:$A$100,"-")</f>
        <v>-</v>
      </c>
      <c r="X41" s="73">
        <v>39</v>
      </c>
      <c r="Y41" s="97">
        <f t="shared" si="0"/>
        <v>1.4345468224350655</v>
      </c>
    </row>
    <row r="42" spans="1:25" x14ac:dyDescent="0.45">
      <c r="A42" s="9">
        <f t="shared" si="1"/>
        <v>40</v>
      </c>
      <c r="B42" s="23" t="s">
        <v>16</v>
      </c>
      <c r="C42" s="24" t="s">
        <v>10</v>
      </c>
      <c r="D42" s="95">
        <f>MIN(_xlfn.XLOOKUP(B42,'F3E 2025'!B:B,'F3E 2025'!E:E,200),_xlfn.XLOOKUP(B42,'F3E 2023'!B:B,'F3E 2023'!E:E,200),_xlfn.XLOOKUP(B42,'F3E 2022'!B:B,'F3E 2022'!E:E,200),_xlfn.XLOOKUP(B42,'F3E 2019'!B:B,'F3E 2019'!E:E,200),_xlfn.XLOOKUP(B42,'F3E 2018'!B:B,'F3E 2018'!E:E,200),_xlfn.XLOOKUP(B42,'F3E 2016'!B:B,'F3E 2016'!E:E,200),_xlfn.XLOOKUP(B42,'F3E 2014'!B:B,'F3E 2014'!E:E,200),_xlfn.XLOOKUP(B42,'F3E 2012'!B:B,'F3E 2012'!E:E,200),_xlfn.XLOOKUP(B42,'F3E 2010'!B:B,'F3E 2010'!E:E,200),_xlfn.XLOOKUP(B42,'F3E 2008'!B:B,'F3E 2008'!B:B,200),_xlfn.XLOOKUP(B42,'F3E 2006'!B:B,'F3E 2006'!E:E,200),_xlfn.XLOOKUP(B42,'F3E 2004'!B:B,'F3E 2004'!E:E,200),_xlfn.XLOOKUP(B42,'F3E 2002'!B:B,'F3E 2002'!E:E,200),_xlfn.XLOOKUP(B42,'F3E 2000'!B:B,'F3E 2000'!E:E,200),_xlfn.XLOOKUP(B42,'F3E 1998'!B:B,'F3E 1998'!E:E,200),_xlfn.XLOOKUP(B42,'F3E 1996'!B:B,'F3E 1996'!E:E,200),_xlfn.XLOOKUP(B42,'F3E 1994'!B:B,'F3E 1994'!E:E,200))</f>
        <v>87.1</v>
      </c>
      <c r="E42" s="78">
        <f>_xlfn.XLOOKUP(F42,X:X,Y:Y,0)+_xlfn.XLOOKUP(G42,X:X,Y:Y,0)+_xlfn.XLOOKUP(H42,X:X,Y:Y,0)+_xlfn.XLOOKUP(I42,X:X,Y:Y,0)+_xlfn.XLOOKUP(J42,X:X,Y:Y,0)+_xlfn.XLOOKUP(K42,X:X,Y:Y,0)+_xlfn.XLOOKUP(L42,X:X,Y:Y,0)+_xlfn.XLOOKUP(M42,X:X,Y:Y,0)+_xlfn.XLOOKUP(N42,X:X,Y:Y,0)+_xlfn.XLOOKUP(O42,X:X,Y:Y,0)+_xlfn.XLOOKUP(P42,X:X,Y:Y,0)+_xlfn.XLOOKUP(Q42,X:X,Y:Y,0)+_xlfn.XLOOKUP(R42,X:X,Y:Y,0)+_xlfn.XLOOKUP(S42,X:X,Y:Y,0)+_xlfn.XLOOKUP(T42,X:X,Y:Y,0)+_xlfn.XLOOKUP(U42,X:X,Y:Y,0)+_xlfn.XLOOKUP(V42,X:X,Y:Y,0)</f>
        <v>86.820912075267984</v>
      </c>
      <c r="F42" s="6" t="str">
        <f>_xlfn.XLOOKUP(B42,'F3E 2025'!$B$3:$B$22,'F3E 2025'!$A$3:$A$22,"-")</f>
        <v>-</v>
      </c>
      <c r="G42" s="6" t="str">
        <f>_xlfn.XLOOKUP(B42,'F3E 2023'!$B$3:$B$22,'F3E 2023'!$A$3:$A$22,"-")</f>
        <v>-</v>
      </c>
      <c r="H42" s="6" t="str">
        <f>_xlfn.XLOOKUP(B42,'F3E 2022'!$B$3:$B$100,'F3E 2022'!$A$3:$A$100,"-")</f>
        <v>-</v>
      </c>
      <c r="I42" s="6" t="str">
        <f>_xlfn.XLOOKUP(B42,'F3E 2019'!$B$3:$B$100,'F3E 2019'!$A$3:$A$100,"-")</f>
        <v>-</v>
      </c>
      <c r="J42" s="6" t="str">
        <f>_xlfn.XLOOKUP(B42,'F3E 2018'!$B$3:$B$96,'F3E 2018'!$A$3:$A$96,"-")</f>
        <v>-</v>
      </c>
      <c r="K42" s="6" t="str">
        <f>_xlfn.XLOOKUP(B42,'F3E 2016'!$B$3:$B$100,'F3E 2016'!$A$3:$A$100,"-")</f>
        <v>-</v>
      </c>
      <c r="L42" s="6" t="str">
        <f>_xlfn.XLOOKUP(B42,'F3E 2014'!$B$3:$B$100,'F3E 2014'!$A$3:$A$100,"-")</f>
        <v>-</v>
      </c>
      <c r="M42" s="6" t="str">
        <f>_xlfn.XLOOKUP(B42,'F3E 2012'!$B$3:$B$100,'F3E 2012'!$A$3:$A$100,"-")</f>
        <v>-</v>
      </c>
      <c r="N42" s="6" t="str">
        <f>_xlfn.XLOOKUP(B42,'F3E 2010'!$B$3:$B$100,'F3E 2010'!$A$3:$A$100,"-")</f>
        <v>-</v>
      </c>
      <c r="O42" s="6" t="str">
        <f>_xlfn.XLOOKUP(B42,'F3E 2008'!$B$3:$B$100,'F3E 2008'!$A$3:$A$100,"-")</f>
        <v>-</v>
      </c>
      <c r="P42" s="6" t="str">
        <f>_xlfn.XLOOKUP(B42,'F3E 2006'!$B$3:$B$100,'F3E 2006'!$A$3:$A$100,"-")</f>
        <v>-</v>
      </c>
      <c r="Q42" s="6" t="str">
        <f>_xlfn.XLOOKUP(B42,'F3E 2004'!$B$3:$B$100,'F3E 2004'!$A$3:$A$100,"-")</f>
        <v>-</v>
      </c>
      <c r="R42" s="6" t="str">
        <f>_xlfn.XLOOKUP(B42,'F3E 2002'!$B$3:$B$100,'F3E 2002'!$A$3:$A$100,"-")</f>
        <v>-</v>
      </c>
      <c r="S42" s="6" t="str">
        <f>_xlfn.XLOOKUP(B42,'F3E 2000'!$B$3:$B$100,'F3E 2000'!$A$3:$A$100,"-")</f>
        <v>-</v>
      </c>
      <c r="T42" s="6" t="str">
        <f>_xlfn.XLOOKUP(B42,'F3E 1998'!$B$3:$B$100,'F3E 1998'!$A$3:$A$100,"-")</f>
        <v>-</v>
      </c>
      <c r="U42" s="6">
        <f>_xlfn.XLOOKUP(B42,'F3E 1996'!$B$3:$B$100,'F3E 1996'!$A$3:$A$100,"-")</f>
        <v>2</v>
      </c>
      <c r="V42" s="7" t="str">
        <f>_xlfn.XLOOKUP(B42,'F3E 1994'!$B$3:$B$100,'F3E 1994'!$A$3:$A$100,"-")</f>
        <v>-</v>
      </c>
      <c r="X42" s="73">
        <v>40</v>
      </c>
      <c r="Y42" s="97">
        <f t="shared" si="0"/>
        <v>1.3766990367756249</v>
      </c>
    </row>
    <row r="43" spans="1:25" x14ac:dyDescent="0.45">
      <c r="A43" s="9">
        <f t="shared" si="1"/>
        <v>41</v>
      </c>
      <c r="B43" s="23" t="s">
        <v>277</v>
      </c>
      <c r="C43" s="24" t="s">
        <v>17</v>
      </c>
      <c r="D43" s="95">
        <f>MIN(_xlfn.XLOOKUP(B43,'F3E 2025'!B:B,'F3E 2025'!E:E,200),_xlfn.XLOOKUP(B43,'F3E 2023'!B:B,'F3E 2023'!E:E,200),_xlfn.XLOOKUP(B43,'F3E 2022'!B:B,'F3E 2022'!E:E,200),_xlfn.XLOOKUP(B43,'F3E 2019'!B:B,'F3E 2019'!E:E,200),_xlfn.XLOOKUP(B43,'F3E 2018'!B:B,'F3E 2018'!E:E,200),_xlfn.XLOOKUP(B43,'F3E 2016'!B:B,'F3E 2016'!E:E,200),_xlfn.XLOOKUP(B43,'F3E 2014'!B:B,'F3E 2014'!E:E,200),_xlfn.XLOOKUP(B43,'F3E 2012'!B:B,'F3E 2012'!E:E,200),_xlfn.XLOOKUP(B43,'F3E 2010'!B:B,'F3E 2010'!E:E,200),_xlfn.XLOOKUP(B43,'F3E 2008'!B:B,'F3E 2008'!B:B,200),_xlfn.XLOOKUP(B43,'F3E 2006'!B:B,'F3E 2006'!E:E,200),_xlfn.XLOOKUP(B43,'F3E 2004'!B:B,'F3E 2004'!E:E,200),_xlfn.XLOOKUP(B43,'F3E 2002'!B:B,'F3E 2002'!E:E,200),_xlfn.XLOOKUP(B43,'F3E 2000'!B:B,'F3E 2000'!E:E,200),_xlfn.XLOOKUP(B43,'F3E 1998'!B:B,'F3E 1998'!E:E,200),_xlfn.XLOOKUP(B43,'F3E 1996'!B:B,'F3E 1996'!E:E,200),_xlfn.XLOOKUP(B43,'F3E 1994'!B:B,'F3E 1994'!E:E,200))</f>
        <v>54.5</v>
      </c>
      <c r="E43" s="78">
        <f>_xlfn.XLOOKUP(F43,X:X,Y:Y,0)+_xlfn.XLOOKUP(G43,X:X,Y:Y,0)+_xlfn.XLOOKUP(H43,X:X,Y:Y,0)+_xlfn.XLOOKUP(I43,X:X,Y:Y,0)+_xlfn.XLOOKUP(J43,X:X,Y:Y,0)+_xlfn.XLOOKUP(K43,X:X,Y:Y,0)+_xlfn.XLOOKUP(L43,X:X,Y:Y,0)+_xlfn.XLOOKUP(M43,X:X,Y:Y,0)+_xlfn.XLOOKUP(N43,X:X,Y:Y,0)+_xlfn.XLOOKUP(O43,X:X,Y:Y,0)+_xlfn.XLOOKUP(P43,X:X,Y:Y,0)+_xlfn.XLOOKUP(Q43,X:X,Y:Y,0)+_xlfn.XLOOKUP(R43,X:X,Y:Y,0)+_xlfn.XLOOKUP(S43,X:X,Y:Y,0)+_xlfn.XLOOKUP(T43,X:X,Y:Y,0)+_xlfn.XLOOKUP(U43,X:X,Y:Y,0)+_xlfn.XLOOKUP(V43,X:X,Y:Y,0)</f>
        <v>86.820912075267984</v>
      </c>
      <c r="F43" s="6">
        <f>_xlfn.XLOOKUP(B43,'F3E 2025'!$B$3:$B$22,'F3E 2025'!$A$3:$A$22,"-")</f>
        <v>2</v>
      </c>
      <c r="G43" s="6" t="str">
        <f>_xlfn.XLOOKUP(B43,'F3E 2023'!$B$3:$B$22,'F3E 2023'!$A$3:$A$22,"-")</f>
        <v>-</v>
      </c>
      <c r="H43" s="6" t="str">
        <f>_xlfn.XLOOKUP(B43,'F3E 2022'!$B$3:$B$100,'F3E 2022'!$A$3:$A$100,"-")</f>
        <v>-</v>
      </c>
      <c r="I43" s="6" t="str">
        <f>_xlfn.XLOOKUP(B43,'F3E 2019'!$B$3:$B$100,'F3E 2019'!$A$3:$A$100,"-")</f>
        <v>-</v>
      </c>
      <c r="J43" s="6" t="str">
        <f>_xlfn.XLOOKUP(B43,'F3E 2018'!$B$3:$B$96,'F3E 2018'!$A$3:$A$96,"-")</f>
        <v>-</v>
      </c>
      <c r="K43" s="6" t="str">
        <f>_xlfn.XLOOKUP(B43,'F3E 2016'!$B$3:$B$100,'F3E 2016'!$A$3:$A$100,"-")</f>
        <v>-</v>
      </c>
      <c r="L43" s="6" t="str">
        <f>_xlfn.XLOOKUP(B43,'F3E 2014'!$B$3:$B$100,'F3E 2014'!$A$3:$A$100,"-")</f>
        <v>-</v>
      </c>
      <c r="M43" s="6" t="str">
        <f>_xlfn.XLOOKUP(B43,'F3E 2012'!$B$3:$B$100,'F3E 2012'!$A$3:$A$100,"-")</f>
        <v>-</v>
      </c>
      <c r="N43" s="6" t="str">
        <f>_xlfn.XLOOKUP(B43,'F3E 2010'!$B$3:$B$100,'F3E 2010'!$A$3:$A$100,"-")</f>
        <v>-</v>
      </c>
      <c r="O43" s="6" t="str">
        <f>_xlfn.XLOOKUP(B43,'F3E 2008'!$B$3:$B$100,'F3E 2008'!$A$3:$A$100,"-")</f>
        <v>-</v>
      </c>
      <c r="P43" s="6" t="str">
        <f>_xlfn.XLOOKUP(B43,'F3E 2006'!$B$3:$B$100,'F3E 2006'!$A$3:$A$100,"-")</f>
        <v>-</v>
      </c>
      <c r="Q43" s="6" t="str">
        <f>_xlfn.XLOOKUP(B43,'F3E 2004'!$B$3:$B$100,'F3E 2004'!$A$3:$A$100,"-")</f>
        <v>-</v>
      </c>
      <c r="R43" s="6" t="str">
        <f>_xlfn.XLOOKUP(B43,'F3E 2002'!$B$3:$B$100,'F3E 2002'!$A$3:$A$100,"-")</f>
        <v>-</v>
      </c>
      <c r="S43" s="6" t="str">
        <f>_xlfn.XLOOKUP(B43,'F3E 2000'!$B$3:$B$100,'F3E 2000'!$A$3:$A$100,"-")</f>
        <v>-</v>
      </c>
      <c r="T43" s="6" t="str">
        <f>_xlfn.XLOOKUP(B43,'F3E 1998'!$B$3:$B$100,'F3E 1998'!$A$3:$A$100,"-")</f>
        <v>-</v>
      </c>
      <c r="U43" s="6" t="str">
        <f>_xlfn.XLOOKUP(B43,'F3E 1996'!$B$3:$B$100,'F3E 1996'!$A$3:$A$100,"-")</f>
        <v>-</v>
      </c>
      <c r="V43" s="7" t="str">
        <f>_xlfn.XLOOKUP(B43,'F3E 1994'!$B$3:$B$100,'F3E 1994'!$A$3:$A$100,"-")</f>
        <v>-</v>
      </c>
      <c r="X43" s="73">
        <v>41</v>
      </c>
      <c r="Y43" s="97">
        <f t="shared" si="0"/>
        <v>1.32655206983797</v>
      </c>
    </row>
    <row r="44" spans="1:25" x14ac:dyDescent="0.45">
      <c r="A44" s="9">
        <f t="shared" si="1"/>
        <v>42</v>
      </c>
      <c r="B44" s="23" t="s">
        <v>170</v>
      </c>
      <c r="C44" s="24" t="s">
        <v>10</v>
      </c>
      <c r="D44" s="95">
        <f>MIN(_xlfn.XLOOKUP(B44,'F3E 2025'!B:B,'F3E 2025'!E:E,200),_xlfn.XLOOKUP(B44,'F3E 2023'!B:B,'F3E 2023'!E:E,200),_xlfn.XLOOKUP(B44,'F3E 2022'!B:B,'F3E 2022'!E:E,200),_xlfn.XLOOKUP(B44,'F3E 2019'!B:B,'F3E 2019'!E:E,200),_xlfn.XLOOKUP(B44,'F3E 2018'!B:B,'F3E 2018'!E:E,200),_xlfn.XLOOKUP(B44,'F3E 2016'!B:B,'F3E 2016'!E:E,200),_xlfn.XLOOKUP(B44,'F3E 2014'!B:B,'F3E 2014'!E:E,200),_xlfn.XLOOKUP(B44,'F3E 2012'!B:B,'F3E 2012'!E:E,200),_xlfn.XLOOKUP(B44,'F3E 2010'!B:B,'F3E 2010'!E:E,200),_xlfn.XLOOKUP(B44,'F3E 2008'!B:B,'F3E 2008'!B:B,200),_xlfn.XLOOKUP(B44,'F3E 2006'!B:B,'F3E 2006'!E:E,200),_xlfn.XLOOKUP(B44,'F3E 2004'!B:B,'F3E 2004'!E:E,200),_xlfn.XLOOKUP(B44,'F3E 2002'!B:B,'F3E 2002'!E:E,200),_xlfn.XLOOKUP(B44,'F3E 2000'!B:B,'F3E 2000'!E:E,200),_xlfn.XLOOKUP(B44,'F3E 1998'!B:B,'F3E 1998'!E:E,200),_xlfn.XLOOKUP(B44,'F3E 1996'!B:B,'F3E 1996'!E:E,200),_xlfn.XLOOKUP(B44,'F3E 1994'!B:B,'F3E 1994'!E:E,200))</f>
        <v>60.4</v>
      </c>
      <c r="E44" s="78">
        <f>_xlfn.XLOOKUP(F44,X:X,Y:Y,0)+_xlfn.XLOOKUP(G44,X:X,Y:Y,0)+_xlfn.XLOOKUP(H44,X:X,Y:Y,0)+_xlfn.XLOOKUP(I44,X:X,Y:Y,0)+_xlfn.XLOOKUP(J44,X:X,Y:Y,0)+_xlfn.XLOOKUP(K44,X:X,Y:Y,0)+_xlfn.XLOOKUP(L44,X:X,Y:Y,0)+_xlfn.XLOOKUP(M44,X:X,Y:Y,0)+_xlfn.XLOOKUP(N44,X:X,Y:Y,0)+_xlfn.XLOOKUP(O44,X:X,Y:Y,0)+_xlfn.XLOOKUP(P44,X:X,Y:Y,0)+_xlfn.XLOOKUP(Q44,X:X,Y:Y,0)+_xlfn.XLOOKUP(R44,X:X,Y:Y,0)+_xlfn.XLOOKUP(S44,X:X,Y:Y,0)+_xlfn.XLOOKUP(T44,X:X,Y:Y,0)+_xlfn.XLOOKUP(U44,X:X,Y:Y,0)+_xlfn.XLOOKUP(V44,X:X,Y:Y,0)</f>
        <v>85.275945695095032</v>
      </c>
      <c r="F44" s="6" t="str">
        <f>_xlfn.XLOOKUP(B44,'F3E 2025'!$B$3:$B$22,'F3E 2025'!$A$3:$A$22,"-")</f>
        <v>-</v>
      </c>
      <c r="G44" s="6" t="str">
        <f>_xlfn.XLOOKUP(B44,'F3E 2023'!$B$3:$B$22,'F3E 2023'!$A$3:$A$22,"-")</f>
        <v>-</v>
      </c>
      <c r="H44" s="6" t="str">
        <f>_xlfn.XLOOKUP(B44,'F3E 2022'!$B$3:$B$100,'F3E 2022'!$A$3:$A$100,"-")</f>
        <v>-</v>
      </c>
      <c r="I44" s="6" t="str">
        <f>_xlfn.XLOOKUP(B44,'F3E 2019'!$B$3:$B$100,'F3E 2019'!$A$3:$A$100,"-")</f>
        <v>-</v>
      </c>
      <c r="J44" s="6" t="str">
        <f>_xlfn.XLOOKUP(B44,'F3E 2018'!$B$3:$B$96,'F3E 2018'!$A$3:$A$96,"-")</f>
        <v>-</v>
      </c>
      <c r="K44" s="6" t="str">
        <f>_xlfn.XLOOKUP(B44,'F3E 2016'!$B$3:$B$100,'F3E 2016'!$A$3:$A$100,"-")</f>
        <v>-</v>
      </c>
      <c r="L44" s="6" t="str">
        <f>_xlfn.XLOOKUP(B44,'F3E 2014'!$B$3:$B$100,'F3E 2014'!$A$3:$A$100,"-")</f>
        <v>-</v>
      </c>
      <c r="M44" s="6" t="str">
        <f>_xlfn.XLOOKUP(B44,'F3E 2012'!$B$3:$B$100,'F3E 2012'!$A$3:$A$100,"-")</f>
        <v>-</v>
      </c>
      <c r="N44" s="6">
        <f>_xlfn.XLOOKUP(B44,'F3E 2010'!$B$3:$B$100,'F3E 2010'!$A$3:$A$100,"-")</f>
        <v>10</v>
      </c>
      <c r="O44" s="6" t="str">
        <f>_xlfn.XLOOKUP(B44,'F3E 2008'!$B$3:$B$100,'F3E 2008'!$A$3:$A$100,"-")</f>
        <v>-</v>
      </c>
      <c r="P44" s="6">
        <f>_xlfn.XLOOKUP(B44,'F3E 2006'!$B$3:$B$100,'F3E 2006'!$A$3:$A$100,"-")</f>
        <v>5</v>
      </c>
      <c r="Q44" s="6" t="str">
        <f>_xlfn.XLOOKUP(B44,'F3E 2004'!$B$3:$B$100,'F3E 2004'!$A$3:$A$100,"-")</f>
        <v>-</v>
      </c>
      <c r="R44" s="6" t="str">
        <f>_xlfn.XLOOKUP(B44,'F3E 2002'!$B$3:$B$100,'F3E 2002'!$A$3:$A$100,"-")</f>
        <v>-</v>
      </c>
      <c r="S44" s="6" t="str">
        <f>_xlfn.XLOOKUP(B44,'F3E 2000'!$B$3:$B$100,'F3E 2000'!$A$3:$A$100,"-")</f>
        <v>-</v>
      </c>
      <c r="T44" s="6" t="str">
        <f>_xlfn.XLOOKUP(B44,'F3E 1998'!$B$3:$B$100,'F3E 1998'!$A$3:$A$100,"-")</f>
        <v>-</v>
      </c>
      <c r="U44" s="6" t="str">
        <f>_xlfn.XLOOKUP(B44,'F3E 1996'!$B$3:$B$100,'F3E 1996'!$A$3:$A$100,"-")</f>
        <v>-</v>
      </c>
      <c r="V44" s="7" t="str">
        <f>_xlfn.XLOOKUP(B44,'F3E 1994'!$B$3:$B$100,'F3E 1994'!$A$3:$A$100,"-")</f>
        <v>-</v>
      </c>
      <c r="X44" s="73">
        <v>42</v>
      </c>
      <c r="Y44" s="97">
        <f t="shared" si="0"/>
        <v>1.2830807724602142</v>
      </c>
    </row>
    <row r="45" spans="1:25" x14ac:dyDescent="0.45">
      <c r="A45" s="9">
        <f t="shared" si="1"/>
        <v>43</v>
      </c>
      <c r="B45" s="23" t="s">
        <v>197</v>
      </c>
      <c r="C45" s="24" t="s">
        <v>8</v>
      </c>
      <c r="D45" s="95">
        <f>MIN(_xlfn.XLOOKUP(B45,'F3E 2025'!B:B,'F3E 2025'!E:E,200),_xlfn.XLOOKUP(B45,'F3E 2023'!B:B,'F3E 2023'!E:E,200),_xlfn.XLOOKUP(B45,'F3E 2022'!B:B,'F3E 2022'!E:E,200),_xlfn.XLOOKUP(B45,'F3E 2019'!B:B,'F3E 2019'!E:E,200),_xlfn.XLOOKUP(B45,'F3E 2018'!B:B,'F3E 2018'!E:E,200),_xlfn.XLOOKUP(B45,'F3E 2016'!B:B,'F3E 2016'!E:E,200),_xlfn.XLOOKUP(B45,'F3E 2014'!B:B,'F3E 2014'!E:E,200),_xlfn.XLOOKUP(B45,'F3E 2012'!B:B,'F3E 2012'!E:E,200),_xlfn.XLOOKUP(B45,'F3E 2010'!B:B,'F3E 2010'!E:E,200),_xlfn.XLOOKUP(B45,'F3E 2008'!B:B,'F3E 2008'!B:B,200),_xlfn.XLOOKUP(B45,'F3E 2006'!B:B,'F3E 2006'!E:E,200),_xlfn.XLOOKUP(B45,'F3E 2004'!B:B,'F3E 2004'!E:E,200),_xlfn.XLOOKUP(B45,'F3E 2002'!B:B,'F3E 2002'!E:E,200),_xlfn.XLOOKUP(B45,'F3E 2000'!B:B,'F3E 2000'!E:E,200),_xlfn.XLOOKUP(B45,'F3E 1998'!B:B,'F3E 1998'!E:E,200),_xlfn.XLOOKUP(B45,'F3E 1996'!B:B,'F3E 1996'!E:E,200),_xlfn.XLOOKUP(B45,'F3E 1994'!B:B,'F3E 1994'!E:E,200))</f>
        <v>90.74</v>
      </c>
      <c r="E45" s="78">
        <f>_xlfn.XLOOKUP(F45,X:X,Y:Y,0)+_xlfn.XLOOKUP(G45,X:X,Y:Y,0)+_xlfn.XLOOKUP(H45,X:X,Y:Y,0)+_xlfn.XLOOKUP(I45,X:X,Y:Y,0)+_xlfn.XLOOKUP(J45,X:X,Y:Y,0)+_xlfn.XLOOKUP(K45,X:X,Y:Y,0)+_xlfn.XLOOKUP(L45,X:X,Y:Y,0)+_xlfn.XLOOKUP(M45,X:X,Y:Y,0)+_xlfn.XLOOKUP(N45,X:X,Y:Y,0)+_xlfn.XLOOKUP(O45,X:X,Y:Y,0)+_xlfn.XLOOKUP(P45,X:X,Y:Y,0)+_xlfn.XLOOKUP(Q45,X:X,Y:Y,0)+_xlfn.XLOOKUP(R45,X:X,Y:Y,0)+_xlfn.XLOOKUP(S45,X:X,Y:Y,0)+_xlfn.XLOOKUP(T45,X:X,Y:Y,0)+_xlfn.XLOOKUP(U45,X:X,Y:Y,0)+_xlfn.XLOOKUP(V45,X:X,Y:Y,0)</f>
        <v>83.40912115188182</v>
      </c>
      <c r="F45" s="6" t="str">
        <f>_xlfn.XLOOKUP(B45,'F3E 2025'!$B$3:$B$22,'F3E 2025'!$A$3:$A$22,"-")</f>
        <v>-</v>
      </c>
      <c r="G45" s="6" t="str">
        <f>_xlfn.XLOOKUP(B45,'F3E 2023'!$B$3:$B$22,'F3E 2023'!$A$3:$A$22,"-")</f>
        <v>-</v>
      </c>
      <c r="H45" s="6" t="str">
        <f>_xlfn.XLOOKUP(B45,'F3E 2022'!$B$3:$B$100,'F3E 2022'!$A$3:$A$100,"-")</f>
        <v>-</v>
      </c>
      <c r="I45" s="6" t="str">
        <f>_xlfn.XLOOKUP(B45,'F3E 2019'!$B$3:$B$100,'F3E 2019'!$A$3:$A$100,"-")</f>
        <v>-</v>
      </c>
      <c r="J45" s="6" t="str">
        <f>_xlfn.XLOOKUP(B45,'F3E 2018'!$B$3:$B$96,'F3E 2018'!$A$3:$A$96,"-")</f>
        <v>-</v>
      </c>
      <c r="K45" s="6" t="str">
        <f>_xlfn.XLOOKUP(B45,'F3E 2016'!$B$3:$B$100,'F3E 2016'!$A$3:$A$100,"-")</f>
        <v>-</v>
      </c>
      <c r="L45" s="6" t="str">
        <f>_xlfn.XLOOKUP(B45,'F3E 2014'!$B$3:$B$100,'F3E 2014'!$A$3:$A$100,"-")</f>
        <v>-</v>
      </c>
      <c r="M45" s="6" t="str">
        <f>_xlfn.XLOOKUP(B45,'F3E 2012'!$B$3:$B$100,'F3E 2012'!$A$3:$A$100,"-")</f>
        <v>-</v>
      </c>
      <c r="N45" s="6" t="str">
        <f>_xlfn.XLOOKUP(B45,'F3E 2010'!$B$3:$B$100,'F3E 2010'!$A$3:$A$100,"-")</f>
        <v>-</v>
      </c>
      <c r="O45" s="6" t="str">
        <f>_xlfn.XLOOKUP(B45,'F3E 2008'!$B$3:$B$100,'F3E 2008'!$A$3:$A$100,"-")</f>
        <v>-</v>
      </c>
      <c r="P45" s="6" t="str">
        <f>_xlfn.XLOOKUP(B45,'F3E 2006'!$B$3:$B$100,'F3E 2006'!$A$3:$A$100,"-")</f>
        <v>-</v>
      </c>
      <c r="Q45" s="6" t="str">
        <f>_xlfn.XLOOKUP(B45,'F3E 2004'!$B$3:$B$100,'F3E 2004'!$A$3:$A$100,"-")</f>
        <v>-</v>
      </c>
      <c r="R45" s="6" t="str">
        <f>_xlfn.XLOOKUP(B45,'F3E 2002'!$B$3:$B$100,'F3E 2002'!$A$3:$A$100,"-")</f>
        <v>-</v>
      </c>
      <c r="S45" s="6">
        <f>_xlfn.XLOOKUP(B45,'F3E 2000'!$B$3:$B$100,'F3E 2000'!$A$3:$A$100,"-")</f>
        <v>13</v>
      </c>
      <c r="T45" s="6">
        <f>_xlfn.XLOOKUP(B45,'F3E 1998'!$B$3:$B$100,'F3E 1998'!$A$3:$A$100,"-")</f>
        <v>7</v>
      </c>
      <c r="U45" s="6" t="str">
        <f>_xlfn.XLOOKUP(B45,'F3E 1996'!$B$3:$B$100,'F3E 1996'!$A$3:$A$100,"-")</f>
        <v>-</v>
      </c>
      <c r="V45" s="7">
        <f>_xlfn.XLOOKUP(B45,'F3E 1994'!$B$3:$B$100,'F3E 1994'!$A$3:$A$100,"-")</f>
        <v>12</v>
      </c>
      <c r="X45" s="73">
        <v>43</v>
      </c>
      <c r="Y45" s="97">
        <f t="shared" si="0"/>
        <v>1.2453964654899694</v>
      </c>
    </row>
    <row r="46" spans="1:25" x14ac:dyDescent="0.45">
      <c r="A46" s="9">
        <f t="shared" si="1"/>
        <v>44</v>
      </c>
      <c r="B46" s="23" t="s">
        <v>180</v>
      </c>
      <c r="C46" s="24" t="s">
        <v>44</v>
      </c>
      <c r="D46" s="95">
        <f>MIN(_xlfn.XLOOKUP(B46,'F3E 2025'!B:B,'F3E 2025'!E:E,200),_xlfn.XLOOKUP(B46,'F3E 2023'!B:B,'F3E 2023'!E:E,200),_xlfn.XLOOKUP(B46,'F3E 2022'!B:B,'F3E 2022'!E:E,200),_xlfn.XLOOKUP(B46,'F3E 2019'!B:B,'F3E 2019'!E:E,200),_xlfn.XLOOKUP(B46,'F3E 2018'!B:B,'F3E 2018'!E:E,200),_xlfn.XLOOKUP(B46,'F3E 2016'!B:B,'F3E 2016'!E:E,200),_xlfn.XLOOKUP(B46,'F3E 2014'!B:B,'F3E 2014'!E:E,200),_xlfn.XLOOKUP(B46,'F3E 2012'!B:B,'F3E 2012'!E:E,200),_xlfn.XLOOKUP(B46,'F3E 2010'!B:B,'F3E 2010'!E:E,200),_xlfn.XLOOKUP(B46,'F3E 2008'!B:B,'F3E 2008'!B:B,200),_xlfn.XLOOKUP(B46,'F3E 2006'!B:B,'F3E 2006'!E:E,200),_xlfn.XLOOKUP(B46,'F3E 2004'!B:B,'F3E 2004'!E:E,200),_xlfn.XLOOKUP(B46,'F3E 2002'!B:B,'F3E 2002'!E:E,200),_xlfn.XLOOKUP(B46,'F3E 2000'!B:B,'F3E 2000'!E:E,200),_xlfn.XLOOKUP(B46,'F3E 1998'!B:B,'F3E 1998'!E:E,200),_xlfn.XLOOKUP(B46,'F3E 1996'!B:B,'F3E 1996'!E:E,200),_xlfn.XLOOKUP(B46,'F3E 1994'!B:B,'F3E 1994'!E:E,200))</f>
        <v>75.599999999999994</v>
      </c>
      <c r="E46" s="78">
        <f>_xlfn.XLOOKUP(F46,X:X,Y:Y,0)+_xlfn.XLOOKUP(G46,X:X,Y:Y,0)+_xlfn.XLOOKUP(H46,X:X,Y:Y,0)+_xlfn.XLOOKUP(I46,X:X,Y:Y,0)+_xlfn.XLOOKUP(J46,X:X,Y:Y,0)+_xlfn.XLOOKUP(K46,X:X,Y:Y,0)+_xlfn.XLOOKUP(L46,X:X,Y:Y,0)+_xlfn.XLOOKUP(M46,X:X,Y:Y,0)+_xlfn.XLOOKUP(N46,X:X,Y:Y,0)+_xlfn.XLOOKUP(O46,X:X,Y:Y,0)+_xlfn.XLOOKUP(P46,X:X,Y:Y,0)+_xlfn.XLOOKUP(Q46,X:X,Y:Y,0)+_xlfn.XLOOKUP(R46,X:X,Y:Y,0)+_xlfn.XLOOKUP(S46,X:X,Y:Y,0)+_xlfn.XLOOKUP(T46,X:X,Y:Y,0)+_xlfn.XLOOKUP(U46,X:X,Y:Y,0)+_xlfn.XLOOKUP(V46,X:X,Y:Y,0)</f>
        <v>75.931134239257517</v>
      </c>
      <c r="F46" s="6" t="str">
        <f>_xlfn.XLOOKUP(B46,'F3E 2025'!$B$3:$B$22,'F3E 2025'!$A$3:$A$22,"-")</f>
        <v>-</v>
      </c>
      <c r="G46" s="6" t="str">
        <f>_xlfn.XLOOKUP(B46,'F3E 2023'!$B$3:$B$22,'F3E 2023'!$A$3:$A$22,"-")</f>
        <v>-</v>
      </c>
      <c r="H46" s="6" t="str">
        <f>_xlfn.XLOOKUP(B46,'F3E 2022'!$B$3:$B$100,'F3E 2022'!$A$3:$A$100,"-")</f>
        <v>-</v>
      </c>
      <c r="I46" s="6" t="str">
        <f>_xlfn.XLOOKUP(B46,'F3E 2019'!$B$3:$B$100,'F3E 2019'!$A$3:$A$100,"-")</f>
        <v>-</v>
      </c>
      <c r="J46" s="6" t="str">
        <f>_xlfn.XLOOKUP(B46,'F3E 2018'!$B$3:$B$96,'F3E 2018'!$A$3:$A$96,"-")</f>
        <v>-</v>
      </c>
      <c r="K46" s="6" t="str">
        <f>_xlfn.XLOOKUP(B46,'F3E 2016'!$B$3:$B$100,'F3E 2016'!$A$3:$A$100,"-")</f>
        <v>-</v>
      </c>
      <c r="L46" s="6" t="str">
        <f>_xlfn.XLOOKUP(B46,'F3E 2014'!$B$3:$B$100,'F3E 2014'!$A$3:$A$100,"-")</f>
        <v>-</v>
      </c>
      <c r="M46" s="6" t="str">
        <f>_xlfn.XLOOKUP(B46,'F3E 2012'!$B$3:$B$100,'F3E 2012'!$A$3:$A$100,"-")</f>
        <v>-</v>
      </c>
      <c r="N46" s="6" t="str">
        <f>_xlfn.XLOOKUP(B46,'F3E 2010'!$B$3:$B$100,'F3E 2010'!$A$3:$A$100,"-")</f>
        <v>-</v>
      </c>
      <c r="O46" s="6" t="str">
        <f>_xlfn.XLOOKUP(B46,'F3E 2008'!$B$3:$B$100,'F3E 2008'!$A$3:$A$100,"-")</f>
        <v>-</v>
      </c>
      <c r="P46" s="6">
        <f>_xlfn.XLOOKUP(B46,'F3E 2006'!$B$3:$B$100,'F3E 2006'!$A$3:$A$100,"-")</f>
        <v>19</v>
      </c>
      <c r="Q46" s="6">
        <f>_xlfn.XLOOKUP(B46,'F3E 2004'!$B$3:$B$100,'F3E 2004'!$A$3:$A$100,"-")</f>
        <v>14</v>
      </c>
      <c r="R46" s="6">
        <f>_xlfn.XLOOKUP(B46,'F3E 2002'!$B$3:$B$100,'F3E 2002'!$A$3:$A$100,"-")</f>
        <v>14</v>
      </c>
      <c r="S46" s="6">
        <f>_xlfn.XLOOKUP(B46,'F3E 2000'!$B$3:$B$100,'F3E 2000'!$A$3:$A$100,"-")</f>
        <v>11</v>
      </c>
      <c r="T46" s="6">
        <f>_xlfn.XLOOKUP(B46,'F3E 1998'!$B$3:$B$100,'F3E 1998'!$A$3:$A$100,"-")</f>
        <v>18</v>
      </c>
      <c r="U46" s="6" t="str">
        <f>_xlfn.XLOOKUP(B46,'F3E 1996'!$B$3:$B$100,'F3E 1996'!$A$3:$A$100,"-")</f>
        <v>-</v>
      </c>
      <c r="V46" s="7" t="str">
        <f>_xlfn.XLOOKUP(B46,'F3E 1994'!$B$3:$B$100,'F3E 1994'!$A$3:$A$100,"-")</f>
        <v>-</v>
      </c>
      <c r="X46" s="73">
        <v>44</v>
      </c>
      <c r="Y46" s="97">
        <f t="shared" si="0"/>
        <v>1.2127287726100626</v>
      </c>
    </row>
    <row r="47" spans="1:25" x14ac:dyDescent="0.45">
      <c r="A47" s="9">
        <f t="shared" si="1"/>
        <v>45</v>
      </c>
      <c r="B47" s="23" t="s">
        <v>160</v>
      </c>
      <c r="C47" s="24" t="s">
        <v>44</v>
      </c>
      <c r="D47" s="95">
        <f>MIN(_xlfn.XLOOKUP(B47,'F3E 2025'!B:B,'F3E 2025'!E:E,200),_xlfn.XLOOKUP(B47,'F3E 2023'!B:B,'F3E 2023'!E:E,200),_xlfn.XLOOKUP(B47,'F3E 2022'!B:B,'F3E 2022'!E:E,200),_xlfn.XLOOKUP(B47,'F3E 2019'!B:B,'F3E 2019'!E:E,200),_xlfn.XLOOKUP(B47,'F3E 2018'!B:B,'F3E 2018'!E:E,200),_xlfn.XLOOKUP(B47,'F3E 2016'!B:B,'F3E 2016'!E:E,200),_xlfn.XLOOKUP(B47,'F3E 2014'!B:B,'F3E 2014'!E:E,200),_xlfn.XLOOKUP(B47,'F3E 2012'!B:B,'F3E 2012'!E:E,200),_xlfn.XLOOKUP(B47,'F3E 2010'!B:B,'F3E 2010'!E:E,200),_xlfn.XLOOKUP(B47,'F3E 2008'!B:B,'F3E 2008'!B:B,200),_xlfn.XLOOKUP(B47,'F3E 2006'!B:B,'F3E 2006'!E:E,200),_xlfn.XLOOKUP(B47,'F3E 2004'!B:B,'F3E 2004'!E:E,200),_xlfn.XLOOKUP(B47,'F3E 2002'!B:B,'F3E 2002'!E:E,200),_xlfn.XLOOKUP(B47,'F3E 2000'!B:B,'F3E 2000'!E:E,200),_xlfn.XLOOKUP(B47,'F3E 1998'!B:B,'F3E 1998'!E:E,200),_xlfn.XLOOKUP(B47,'F3E 1996'!B:B,'F3E 1996'!E:E,200),_xlfn.XLOOKUP(B47,'F3E 1994'!B:B,'F3E 1994'!E:E,200))</f>
        <v>56.42</v>
      </c>
      <c r="E47" s="78">
        <f>_xlfn.XLOOKUP(F47,X:X,Y:Y,0)+_xlfn.XLOOKUP(G47,X:X,Y:Y,0)+_xlfn.XLOOKUP(H47,X:X,Y:Y,0)+_xlfn.XLOOKUP(I47,X:X,Y:Y,0)+_xlfn.XLOOKUP(J47,X:X,Y:Y,0)+_xlfn.XLOOKUP(K47,X:X,Y:Y,0)+_xlfn.XLOOKUP(L47,X:X,Y:Y,0)+_xlfn.XLOOKUP(M47,X:X,Y:Y,0)+_xlfn.XLOOKUP(N47,X:X,Y:Y,0)+_xlfn.XLOOKUP(O47,X:X,Y:Y,0)+_xlfn.XLOOKUP(P47,X:X,Y:Y,0)+_xlfn.XLOOKUP(Q47,X:X,Y:Y,0)+_xlfn.XLOOKUP(R47,X:X,Y:Y,0)+_xlfn.XLOOKUP(S47,X:X,Y:Y,0)+_xlfn.XLOOKUP(T47,X:X,Y:Y,0)+_xlfn.XLOOKUP(U47,X:X,Y:Y,0)+_xlfn.XLOOKUP(V47,X:X,Y:Y,0)</f>
        <v>75.533939998014006</v>
      </c>
      <c r="F47" s="6" t="str">
        <f>_xlfn.XLOOKUP(B47,'F3E 2025'!$B$3:$B$22,'F3E 2025'!$A$3:$A$22,"-")</f>
        <v>-</v>
      </c>
      <c r="G47" s="6" t="str">
        <f>_xlfn.XLOOKUP(B47,'F3E 2023'!$B$3:$B$22,'F3E 2023'!$A$3:$A$22,"-")</f>
        <v>-</v>
      </c>
      <c r="H47" s="6" t="str">
        <f>_xlfn.XLOOKUP(B47,'F3E 2022'!$B$3:$B$100,'F3E 2022'!$A$3:$A$100,"-")</f>
        <v>-</v>
      </c>
      <c r="I47" s="6" t="str">
        <f>_xlfn.XLOOKUP(B47,'F3E 2019'!$B$3:$B$100,'F3E 2019'!$A$3:$A$100,"-")</f>
        <v>-</v>
      </c>
      <c r="J47" s="6" t="str">
        <f>_xlfn.XLOOKUP(B47,'F3E 2018'!$B$3:$B$96,'F3E 2018'!$A$3:$A$96,"-")</f>
        <v>-</v>
      </c>
      <c r="K47" s="6" t="str">
        <f>_xlfn.XLOOKUP(B47,'F3E 2016'!$B$3:$B$100,'F3E 2016'!$A$3:$A$100,"-")</f>
        <v>-</v>
      </c>
      <c r="L47" s="6">
        <f>_xlfn.XLOOKUP(B47,'F3E 2014'!$B$3:$B$100,'F3E 2014'!$A$3:$A$100,"-")</f>
        <v>17</v>
      </c>
      <c r="M47" s="6">
        <f>_xlfn.XLOOKUP(B47,'F3E 2012'!$B$3:$B$100,'F3E 2012'!$A$3:$A$100,"-")</f>
        <v>6</v>
      </c>
      <c r="N47" s="6">
        <f>_xlfn.XLOOKUP(B47,'F3E 2010'!$B$3:$B$100,'F3E 2010'!$A$3:$A$100,"-")</f>
        <v>23</v>
      </c>
      <c r="O47" s="6">
        <f>_xlfn.XLOOKUP(B47,'F3E 2008'!$B$3:$B$100,'F3E 2008'!$A$3:$A$100,"-")</f>
        <v>18</v>
      </c>
      <c r="P47" s="6" t="str">
        <f>_xlfn.XLOOKUP(B47,'F3E 2006'!$B$3:$B$100,'F3E 2006'!$A$3:$A$100,"-")</f>
        <v>-</v>
      </c>
      <c r="Q47" s="6" t="str">
        <f>_xlfn.XLOOKUP(B47,'F3E 2004'!$B$3:$B$100,'F3E 2004'!$A$3:$A$100,"-")</f>
        <v>-</v>
      </c>
      <c r="R47" s="6" t="str">
        <f>_xlfn.XLOOKUP(B47,'F3E 2002'!$B$3:$B$100,'F3E 2002'!$A$3:$A$100,"-")</f>
        <v>-</v>
      </c>
      <c r="S47" s="6" t="str">
        <f>_xlfn.XLOOKUP(B47,'F3E 2000'!$B$3:$B$100,'F3E 2000'!$A$3:$A$100,"-")</f>
        <v>-</v>
      </c>
      <c r="T47" s="6" t="str">
        <f>_xlfn.XLOOKUP(B47,'F3E 1998'!$B$3:$B$100,'F3E 1998'!$A$3:$A$100,"-")</f>
        <v>-</v>
      </c>
      <c r="U47" s="6" t="str">
        <f>_xlfn.XLOOKUP(B47,'F3E 1996'!$B$3:$B$100,'F3E 1996'!$A$3:$A$100,"-")</f>
        <v>-</v>
      </c>
      <c r="V47" s="7" t="str">
        <f>_xlfn.XLOOKUP(B47,'F3E 1994'!$B$3:$B$100,'F3E 1994'!$A$3:$A$100,"-")</f>
        <v>-</v>
      </c>
      <c r="X47" s="73">
        <v>45</v>
      </c>
      <c r="Y47" s="97">
        <f t="shared" si="0"/>
        <v>1.1844098716166451</v>
      </c>
    </row>
    <row r="48" spans="1:25" x14ac:dyDescent="0.45">
      <c r="A48" s="9">
        <f t="shared" si="1"/>
        <v>46</v>
      </c>
      <c r="B48" s="23" t="s">
        <v>109</v>
      </c>
      <c r="C48" s="24" t="s">
        <v>8</v>
      </c>
      <c r="D48" s="95">
        <f>MIN(_xlfn.XLOOKUP(B48,'F3E 2025'!B:B,'F3E 2025'!E:E,200),_xlfn.XLOOKUP(B48,'F3E 2023'!B:B,'F3E 2023'!E:E,200),_xlfn.XLOOKUP(B48,'F3E 2022'!B:B,'F3E 2022'!E:E,200),_xlfn.XLOOKUP(B48,'F3E 2019'!B:B,'F3E 2019'!E:E,200),_xlfn.XLOOKUP(B48,'F3E 2018'!B:B,'F3E 2018'!E:E,200),_xlfn.XLOOKUP(B48,'F3E 2016'!B:B,'F3E 2016'!E:E,200),_xlfn.XLOOKUP(B48,'F3E 2014'!B:B,'F3E 2014'!E:E,200),_xlfn.XLOOKUP(B48,'F3E 2012'!B:B,'F3E 2012'!E:E,200),_xlfn.XLOOKUP(B48,'F3E 2010'!B:B,'F3E 2010'!E:E,200),_xlfn.XLOOKUP(B48,'F3E 2008'!B:B,'F3E 2008'!B:B,200),_xlfn.XLOOKUP(B48,'F3E 2006'!B:B,'F3E 2006'!E:E,200),_xlfn.XLOOKUP(B48,'F3E 2004'!B:B,'F3E 2004'!E:E,200),_xlfn.XLOOKUP(B48,'F3E 2002'!B:B,'F3E 2002'!E:E,200),_xlfn.XLOOKUP(B48,'F3E 2000'!B:B,'F3E 2000'!E:E,200),_xlfn.XLOOKUP(B48,'F3E 1998'!B:B,'F3E 1998'!E:E,200),_xlfn.XLOOKUP(B48,'F3E 1996'!B:B,'F3E 1996'!E:E,200),_xlfn.XLOOKUP(B48,'F3E 1994'!B:B,'F3E 1994'!E:E,200))</f>
        <v>58.31</v>
      </c>
      <c r="E48" s="78">
        <f>_xlfn.XLOOKUP(F48,X:X,Y:Y,0)+_xlfn.XLOOKUP(G48,X:X,Y:Y,0)+_xlfn.XLOOKUP(H48,X:X,Y:Y,0)+_xlfn.XLOOKUP(I48,X:X,Y:Y,0)+_xlfn.XLOOKUP(J48,X:X,Y:Y,0)+_xlfn.XLOOKUP(K48,X:X,Y:Y,0)+_xlfn.XLOOKUP(L48,X:X,Y:Y,0)+_xlfn.XLOOKUP(M48,X:X,Y:Y,0)+_xlfn.XLOOKUP(N48,X:X,Y:Y,0)+_xlfn.XLOOKUP(O48,X:X,Y:Y,0)+_xlfn.XLOOKUP(P48,X:X,Y:Y,0)+_xlfn.XLOOKUP(Q48,X:X,Y:Y,0)+_xlfn.XLOOKUP(R48,X:X,Y:Y,0)+_xlfn.XLOOKUP(S48,X:X,Y:Y,0)+_xlfn.XLOOKUP(T48,X:X,Y:Y,0)+_xlfn.XLOOKUP(U48,X:X,Y:Y,0)+_xlfn.XLOOKUP(V48,X:X,Y:Y,0)</f>
        <v>75.517022539173041</v>
      </c>
      <c r="F48" s="6">
        <f>_xlfn.XLOOKUP(B48,'F3E 2025'!$B$3:$B$22,'F3E 2025'!$A$3:$A$22,"-")</f>
        <v>18</v>
      </c>
      <c r="G48" s="6">
        <f>_xlfn.XLOOKUP(B48,'F3E 2023'!$B$3:$B$22,'F3E 2023'!$A$3:$A$22,"-")</f>
        <v>8</v>
      </c>
      <c r="H48" s="6" t="str">
        <f>_xlfn.XLOOKUP(B48,'F3E 2022'!$B$3:$B$100,'F3E 2022'!$A$3:$A$100,"-")</f>
        <v>-</v>
      </c>
      <c r="I48" s="6" t="str">
        <f>_xlfn.XLOOKUP(B48,'F3E 2019'!$B$3:$B$100,'F3E 2019'!$A$3:$A$100,"-")</f>
        <v>-</v>
      </c>
      <c r="J48" s="6">
        <f>_xlfn.XLOOKUP(B48,'F3E 2018'!$B$3:$B$96,'F3E 2018'!$A$3:$A$96,"-")</f>
        <v>10</v>
      </c>
      <c r="K48" s="6" t="str">
        <f>_xlfn.XLOOKUP(B48,'F3E 2016'!$B$3:$B$100,'F3E 2016'!$A$3:$A$100,"-")</f>
        <v>-</v>
      </c>
      <c r="L48" s="6" t="str">
        <f>_xlfn.XLOOKUP(B48,'F3E 2014'!$B$3:$B$100,'F3E 2014'!$A$3:$A$100,"-")</f>
        <v>-</v>
      </c>
      <c r="M48" s="6" t="str">
        <f>_xlfn.XLOOKUP(B48,'F3E 2012'!$B$3:$B$100,'F3E 2012'!$A$3:$A$100,"-")</f>
        <v>-</v>
      </c>
      <c r="N48" s="6" t="str">
        <f>_xlfn.XLOOKUP(B48,'F3E 2010'!$B$3:$B$100,'F3E 2010'!$A$3:$A$100,"-")</f>
        <v>-</v>
      </c>
      <c r="O48" s="6" t="str">
        <f>_xlfn.XLOOKUP(B48,'F3E 2008'!$B$3:$B$100,'F3E 2008'!$A$3:$A$100,"-")</f>
        <v>-</v>
      </c>
      <c r="P48" s="6" t="str">
        <f>_xlfn.XLOOKUP(B48,'F3E 2006'!$B$3:$B$100,'F3E 2006'!$A$3:$A$100,"-")</f>
        <v>-</v>
      </c>
      <c r="Q48" s="6" t="str">
        <f>_xlfn.XLOOKUP(B48,'F3E 2004'!$B$3:$B$100,'F3E 2004'!$A$3:$A$100,"-")</f>
        <v>-</v>
      </c>
      <c r="R48" s="6" t="str">
        <f>_xlfn.XLOOKUP(B48,'F3E 2002'!$B$3:$B$100,'F3E 2002'!$A$3:$A$100,"-")</f>
        <v>-</v>
      </c>
      <c r="S48" s="6" t="str">
        <f>_xlfn.XLOOKUP(B48,'F3E 2000'!$B$3:$B$100,'F3E 2000'!$A$3:$A$100,"-")</f>
        <v>-</v>
      </c>
      <c r="T48" s="6" t="str">
        <f>_xlfn.XLOOKUP(B48,'F3E 1998'!$B$3:$B$100,'F3E 1998'!$A$3:$A$100,"-")</f>
        <v>-</v>
      </c>
      <c r="U48" s="6" t="str">
        <f>_xlfn.XLOOKUP(B48,'F3E 1996'!$B$3:$B$100,'F3E 1996'!$A$3:$A$100,"-")</f>
        <v>-</v>
      </c>
      <c r="V48" s="7" t="str">
        <f>_xlfn.XLOOKUP(B48,'F3E 1994'!$B$3:$B$100,'F3E 1994'!$A$3:$A$100,"-")</f>
        <v>-</v>
      </c>
      <c r="X48" s="73">
        <v>46</v>
      </c>
      <c r="Y48" s="97">
        <f t="shared" si="0"/>
        <v>1.1598608422002379</v>
      </c>
    </row>
    <row r="49" spans="1:25" x14ac:dyDescent="0.45">
      <c r="A49" s="9">
        <f t="shared" si="1"/>
        <v>47</v>
      </c>
      <c r="B49" s="23" t="s">
        <v>46</v>
      </c>
      <c r="C49" s="24" t="s">
        <v>8</v>
      </c>
      <c r="D49" s="95">
        <f>MIN(_xlfn.XLOOKUP(B49,'F3E 2025'!B:B,'F3E 2025'!E:E,200),_xlfn.XLOOKUP(B49,'F3E 2023'!B:B,'F3E 2023'!E:E,200),_xlfn.XLOOKUP(B49,'F3E 2022'!B:B,'F3E 2022'!E:E,200),_xlfn.XLOOKUP(B49,'F3E 2019'!B:B,'F3E 2019'!E:E,200),_xlfn.XLOOKUP(B49,'F3E 2018'!B:B,'F3E 2018'!E:E,200),_xlfn.XLOOKUP(B49,'F3E 2016'!B:B,'F3E 2016'!E:E,200),_xlfn.XLOOKUP(B49,'F3E 2014'!B:B,'F3E 2014'!E:E,200),_xlfn.XLOOKUP(B49,'F3E 2012'!B:B,'F3E 2012'!E:E,200),_xlfn.XLOOKUP(B49,'F3E 2010'!B:B,'F3E 2010'!E:E,200),_xlfn.XLOOKUP(B49,'F3E 2008'!B:B,'F3E 2008'!B:B,200),_xlfn.XLOOKUP(B49,'F3E 2006'!B:B,'F3E 2006'!E:E,200),_xlfn.XLOOKUP(B49,'F3E 2004'!B:B,'F3E 2004'!E:E,200),_xlfn.XLOOKUP(B49,'F3E 2002'!B:B,'F3E 2002'!E:E,200),_xlfn.XLOOKUP(B49,'F3E 2000'!B:B,'F3E 2000'!E:E,200),_xlfn.XLOOKUP(B49,'F3E 1998'!B:B,'F3E 1998'!E:E,200),_xlfn.XLOOKUP(B49,'F3E 1996'!B:B,'F3E 1996'!E:E,200),_xlfn.XLOOKUP(B49,'F3E 1994'!B:B,'F3E 1994'!E:E,200))</f>
        <v>56.2</v>
      </c>
      <c r="E49" s="78">
        <f>_xlfn.XLOOKUP(F49,X:X,Y:Y,0)+_xlfn.XLOOKUP(G49,X:X,Y:Y,0)+_xlfn.XLOOKUP(H49,X:X,Y:Y,0)+_xlfn.XLOOKUP(I49,X:X,Y:Y,0)+_xlfn.XLOOKUP(J49,X:X,Y:Y,0)+_xlfn.XLOOKUP(K49,X:X,Y:Y,0)+_xlfn.XLOOKUP(L49,X:X,Y:Y,0)+_xlfn.XLOOKUP(M49,X:X,Y:Y,0)+_xlfn.XLOOKUP(N49,X:X,Y:Y,0)+_xlfn.XLOOKUP(O49,X:X,Y:Y,0)+_xlfn.XLOOKUP(P49,X:X,Y:Y,0)+_xlfn.XLOOKUP(Q49,X:X,Y:Y,0)+_xlfn.XLOOKUP(R49,X:X,Y:Y,0)+_xlfn.XLOOKUP(S49,X:X,Y:Y,0)+_xlfn.XLOOKUP(T49,X:X,Y:Y,0)+_xlfn.XLOOKUP(U49,X:X,Y:Y,0)+_xlfn.XLOOKUP(V49,X:X,Y:Y,0)</f>
        <v>75.39625201445331</v>
      </c>
      <c r="F49" s="6" t="str">
        <f>_xlfn.XLOOKUP(B49,'F3E 2025'!$B$3:$B$22,'F3E 2025'!$A$3:$A$22,"-")</f>
        <v>-</v>
      </c>
      <c r="G49" s="6" t="str">
        <f>_xlfn.XLOOKUP(B49,'F3E 2023'!$B$3:$B$22,'F3E 2023'!$A$3:$A$22,"-")</f>
        <v>-</v>
      </c>
      <c r="H49" s="6" t="str">
        <f>_xlfn.XLOOKUP(B49,'F3E 2022'!$B$3:$B$100,'F3E 2022'!$A$3:$A$100,"-")</f>
        <v>-</v>
      </c>
      <c r="I49" s="6" t="str">
        <f>_xlfn.XLOOKUP(B49,'F3E 2019'!$B$3:$B$100,'F3E 2019'!$A$3:$A$100,"-")</f>
        <v>-</v>
      </c>
      <c r="J49" s="6" t="str">
        <f>_xlfn.XLOOKUP(B49,'F3E 2018'!$B$3:$B$96,'F3E 2018'!$A$3:$A$96,"-")</f>
        <v>-</v>
      </c>
      <c r="K49" s="6" t="str">
        <f>_xlfn.XLOOKUP(B49,'F3E 2016'!$B$3:$B$100,'F3E 2016'!$A$3:$A$100,"-")</f>
        <v>-</v>
      </c>
      <c r="L49" s="6">
        <f>_xlfn.XLOOKUP(B49,'F3E 2014'!$B$3:$B$100,'F3E 2014'!$A$3:$A$100,"-")</f>
        <v>3</v>
      </c>
      <c r="M49" s="6" t="str">
        <f>_xlfn.XLOOKUP(B49,'F3E 2012'!$B$3:$B$100,'F3E 2012'!$A$3:$A$100,"-")</f>
        <v>-</v>
      </c>
      <c r="N49" s="6" t="str">
        <f>_xlfn.XLOOKUP(B49,'F3E 2010'!$B$3:$B$100,'F3E 2010'!$A$3:$A$100,"-")</f>
        <v>-</v>
      </c>
      <c r="O49" s="6" t="str">
        <f>_xlfn.XLOOKUP(B49,'F3E 2008'!$B$3:$B$100,'F3E 2008'!$A$3:$A$100,"-")</f>
        <v>-</v>
      </c>
      <c r="P49" s="6" t="str">
        <f>_xlfn.XLOOKUP(B49,'F3E 2006'!$B$3:$B$100,'F3E 2006'!$A$3:$A$100,"-")</f>
        <v>-</v>
      </c>
      <c r="Q49" s="6" t="str">
        <f>_xlfn.XLOOKUP(B49,'F3E 2004'!$B$3:$B$100,'F3E 2004'!$A$3:$A$100,"-")</f>
        <v>-</v>
      </c>
      <c r="R49" s="6" t="str">
        <f>_xlfn.XLOOKUP(B49,'F3E 2002'!$B$3:$B$100,'F3E 2002'!$A$3:$A$100,"-")</f>
        <v>-</v>
      </c>
      <c r="S49" s="6" t="str">
        <f>_xlfn.XLOOKUP(B49,'F3E 2000'!$B$3:$B$100,'F3E 2000'!$A$3:$A$100,"-")</f>
        <v>-</v>
      </c>
      <c r="T49" s="6" t="str">
        <f>_xlfn.XLOOKUP(B49,'F3E 1998'!$B$3:$B$100,'F3E 1998'!$A$3:$A$100,"-")</f>
        <v>-</v>
      </c>
      <c r="U49" s="6" t="str">
        <f>_xlfn.XLOOKUP(B49,'F3E 1996'!$B$3:$B$100,'F3E 1996'!$A$3:$A$100,"-")</f>
        <v>-</v>
      </c>
      <c r="V49" s="7" t="str">
        <f>_xlfn.XLOOKUP(B49,'F3E 1994'!$B$3:$B$100,'F3E 1994'!$A$3:$A$100,"-")</f>
        <v>-</v>
      </c>
      <c r="X49" s="73">
        <v>47</v>
      </c>
      <c r="Y49" s="97">
        <f t="shared" si="0"/>
        <v>1.1385798311388375</v>
      </c>
    </row>
    <row r="50" spans="1:25" x14ac:dyDescent="0.45">
      <c r="A50" s="9">
        <f t="shared" si="1"/>
        <v>48</v>
      </c>
      <c r="B50" s="23" t="s">
        <v>22</v>
      </c>
      <c r="C50" s="24" t="s">
        <v>10</v>
      </c>
      <c r="D50" s="95">
        <f>MIN(_xlfn.XLOOKUP(B50,'F3E 2025'!B:B,'F3E 2025'!E:E,200),_xlfn.XLOOKUP(B50,'F3E 2023'!B:B,'F3E 2023'!E:E,200),_xlfn.XLOOKUP(B50,'F3E 2022'!B:B,'F3E 2022'!E:E,200),_xlfn.XLOOKUP(B50,'F3E 2019'!B:B,'F3E 2019'!E:E,200),_xlfn.XLOOKUP(B50,'F3E 2018'!B:B,'F3E 2018'!E:E,200),_xlfn.XLOOKUP(B50,'F3E 2016'!B:B,'F3E 2016'!E:E,200),_xlfn.XLOOKUP(B50,'F3E 2014'!B:B,'F3E 2014'!E:E,200),_xlfn.XLOOKUP(B50,'F3E 2012'!B:B,'F3E 2012'!E:E,200),_xlfn.XLOOKUP(B50,'F3E 2010'!B:B,'F3E 2010'!E:E,200),_xlfn.XLOOKUP(B50,'F3E 2008'!B:B,'F3E 2008'!B:B,200),_xlfn.XLOOKUP(B50,'F3E 2006'!B:B,'F3E 2006'!E:E,200),_xlfn.XLOOKUP(B50,'F3E 2004'!B:B,'F3E 2004'!E:E,200),_xlfn.XLOOKUP(B50,'F3E 2002'!B:B,'F3E 2002'!E:E,200),_xlfn.XLOOKUP(B50,'F3E 2000'!B:B,'F3E 2000'!E:E,200),_xlfn.XLOOKUP(B50,'F3E 1998'!B:B,'F3E 1998'!E:E,200),_xlfn.XLOOKUP(B50,'F3E 1996'!B:B,'F3E 1996'!E:E,200),_xlfn.XLOOKUP(B50,'F3E 1994'!B:B,'F3E 1994'!E:E,200))</f>
        <v>71.5</v>
      </c>
      <c r="E50" s="78">
        <f>_xlfn.XLOOKUP(F50,X:X,Y:Y,0)+_xlfn.XLOOKUP(G50,X:X,Y:Y,0)+_xlfn.XLOOKUP(H50,X:X,Y:Y,0)+_xlfn.XLOOKUP(I50,X:X,Y:Y,0)+_xlfn.XLOOKUP(J50,X:X,Y:Y,0)+_xlfn.XLOOKUP(K50,X:X,Y:Y,0)+_xlfn.XLOOKUP(L50,X:X,Y:Y,0)+_xlfn.XLOOKUP(M50,X:X,Y:Y,0)+_xlfn.XLOOKUP(N50,X:X,Y:Y,0)+_xlfn.XLOOKUP(O50,X:X,Y:Y,0)+_xlfn.XLOOKUP(P50,X:X,Y:Y,0)+_xlfn.XLOOKUP(Q50,X:X,Y:Y,0)+_xlfn.XLOOKUP(R50,X:X,Y:Y,0)+_xlfn.XLOOKUP(S50,X:X,Y:Y,0)+_xlfn.XLOOKUP(T50,X:X,Y:Y,0)+_xlfn.XLOOKUP(U50,X:X,Y:Y,0)+_xlfn.XLOOKUP(V50,X:X,Y:Y,0)</f>
        <v>75.39625201445331</v>
      </c>
      <c r="F50" s="6" t="str">
        <f>_xlfn.XLOOKUP(B50,'F3E 2025'!$B$3:$B$22,'F3E 2025'!$A$3:$A$22,"-")</f>
        <v>-</v>
      </c>
      <c r="G50" s="6" t="str">
        <f>_xlfn.XLOOKUP(B50,'F3E 2023'!$B$3:$B$22,'F3E 2023'!$A$3:$A$22,"-")</f>
        <v>-</v>
      </c>
      <c r="H50" s="6" t="str">
        <f>_xlfn.XLOOKUP(B50,'F3E 2022'!$B$3:$B$100,'F3E 2022'!$A$3:$A$100,"-")</f>
        <v>-</v>
      </c>
      <c r="I50" s="6" t="str">
        <f>_xlfn.XLOOKUP(B50,'F3E 2019'!$B$3:$B$100,'F3E 2019'!$A$3:$A$100,"-")</f>
        <v>-</v>
      </c>
      <c r="J50" s="6" t="str">
        <f>_xlfn.XLOOKUP(B50,'F3E 2018'!$B$3:$B$96,'F3E 2018'!$A$3:$A$96,"-")</f>
        <v>-</v>
      </c>
      <c r="K50" s="6" t="str">
        <f>_xlfn.XLOOKUP(B50,'F3E 2016'!$B$3:$B$100,'F3E 2016'!$A$3:$A$100,"-")</f>
        <v>-</v>
      </c>
      <c r="L50" s="6" t="str">
        <f>_xlfn.XLOOKUP(B50,'F3E 2014'!$B$3:$B$100,'F3E 2014'!$A$3:$A$100,"-")</f>
        <v>-</v>
      </c>
      <c r="M50" s="6" t="str">
        <f>_xlfn.XLOOKUP(B50,'F3E 2012'!$B$3:$B$100,'F3E 2012'!$A$3:$A$100,"-")</f>
        <v>-</v>
      </c>
      <c r="N50" s="6" t="str">
        <f>_xlfn.XLOOKUP(B50,'F3E 2010'!$B$3:$B$100,'F3E 2010'!$A$3:$A$100,"-")</f>
        <v>-</v>
      </c>
      <c r="O50" s="6" t="str">
        <f>_xlfn.XLOOKUP(B50,'F3E 2008'!$B$3:$B$100,'F3E 2008'!$A$3:$A$100,"-")</f>
        <v>-</v>
      </c>
      <c r="P50" s="6" t="str">
        <f>_xlfn.XLOOKUP(B50,'F3E 2006'!$B$3:$B$100,'F3E 2006'!$A$3:$A$100,"-")</f>
        <v>-</v>
      </c>
      <c r="Q50" s="6" t="str">
        <f>_xlfn.XLOOKUP(B50,'F3E 2004'!$B$3:$B$100,'F3E 2004'!$A$3:$A$100,"-")</f>
        <v>-</v>
      </c>
      <c r="R50" s="6" t="str">
        <f>_xlfn.XLOOKUP(B50,'F3E 2002'!$B$3:$B$100,'F3E 2002'!$A$3:$A$100,"-")</f>
        <v>-</v>
      </c>
      <c r="S50" s="6">
        <f>_xlfn.XLOOKUP(B50,'F3E 2000'!$B$3:$B$100,'F3E 2000'!$A$3:$A$100,"-")</f>
        <v>3</v>
      </c>
      <c r="T50" s="6" t="str">
        <f>_xlfn.XLOOKUP(B50,'F3E 1998'!$B$3:$B$100,'F3E 1998'!$A$3:$A$100,"-")</f>
        <v>-</v>
      </c>
      <c r="U50" s="6" t="str">
        <f>_xlfn.XLOOKUP(B50,'F3E 1996'!$B$3:$B$100,'F3E 1996'!$A$3:$A$100,"-")</f>
        <v>-</v>
      </c>
      <c r="V50" s="7" t="str">
        <f>_xlfn.XLOOKUP(B50,'F3E 1994'!$B$3:$B$100,'F3E 1994'!$A$3:$A$100,"-")</f>
        <v>-</v>
      </c>
      <c r="X50" s="73">
        <v>48</v>
      </c>
      <c r="Y50" s="97">
        <f t="shared" si="0"/>
        <v>1.1201317929653702</v>
      </c>
    </row>
    <row r="51" spans="1:25" x14ac:dyDescent="0.45">
      <c r="A51" s="9">
        <f t="shared" si="1"/>
        <v>49</v>
      </c>
      <c r="B51" s="23" t="s">
        <v>53</v>
      </c>
      <c r="C51" s="24" t="s">
        <v>52</v>
      </c>
      <c r="D51" s="95">
        <f>MIN(_xlfn.XLOOKUP(B51,'F3E 2025'!B:B,'F3E 2025'!E:E,200),_xlfn.XLOOKUP(B51,'F3E 2023'!B:B,'F3E 2023'!E:E,200),_xlfn.XLOOKUP(B51,'F3E 2022'!B:B,'F3E 2022'!E:E,200),_xlfn.XLOOKUP(B51,'F3E 2019'!B:B,'F3E 2019'!E:E,200),_xlfn.XLOOKUP(B51,'F3E 2018'!B:B,'F3E 2018'!E:E,200),_xlfn.XLOOKUP(B51,'F3E 2016'!B:B,'F3E 2016'!E:E,200),_xlfn.XLOOKUP(B51,'F3E 2014'!B:B,'F3E 2014'!E:E,200),_xlfn.XLOOKUP(B51,'F3E 2012'!B:B,'F3E 2012'!E:E,200),_xlfn.XLOOKUP(B51,'F3E 2010'!B:B,'F3E 2010'!E:E,200),_xlfn.XLOOKUP(B51,'F3E 2008'!B:B,'F3E 2008'!B:B,200),_xlfn.XLOOKUP(B51,'F3E 2006'!B:B,'F3E 2006'!E:E,200),_xlfn.XLOOKUP(B51,'F3E 2004'!B:B,'F3E 2004'!E:E,200),_xlfn.XLOOKUP(B51,'F3E 2002'!B:B,'F3E 2002'!E:E,200),_xlfn.XLOOKUP(B51,'F3E 2000'!B:B,'F3E 2000'!E:E,200),_xlfn.XLOOKUP(B51,'F3E 1998'!B:B,'F3E 1998'!E:E,200),_xlfn.XLOOKUP(B51,'F3E 1996'!B:B,'F3E 1996'!E:E,200),_xlfn.XLOOKUP(B51,'F3E 1994'!B:B,'F3E 1994'!E:E,200))</f>
        <v>57.88</v>
      </c>
      <c r="E51" s="78">
        <f>_xlfn.XLOOKUP(F51,X:X,Y:Y,0)+_xlfn.XLOOKUP(G51,X:X,Y:Y,0)+_xlfn.XLOOKUP(H51,X:X,Y:Y,0)+_xlfn.XLOOKUP(I51,X:X,Y:Y,0)+_xlfn.XLOOKUP(J51,X:X,Y:Y,0)+_xlfn.XLOOKUP(K51,X:X,Y:Y,0)+_xlfn.XLOOKUP(L51,X:X,Y:Y,0)+_xlfn.XLOOKUP(M51,X:X,Y:Y,0)+_xlfn.XLOOKUP(N51,X:X,Y:Y,0)+_xlfn.XLOOKUP(O51,X:X,Y:Y,0)+_xlfn.XLOOKUP(P51,X:X,Y:Y,0)+_xlfn.XLOOKUP(Q51,X:X,Y:Y,0)+_xlfn.XLOOKUP(R51,X:X,Y:Y,0)+_xlfn.XLOOKUP(S51,X:X,Y:Y,0)+_xlfn.XLOOKUP(T51,X:X,Y:Y,0)+_xlfn.XLOOKUP(U51,X:X,Y:Y,0)+_xlfn.XLOOKUP(V51,X:X,Y:Y,0)</f>
        <v>75.39625201445331</v>
      </c>
      <c r="F51" s="6" t="str">
        <f>_xlfn.XLOOKUP(B51,'F3E 2025'!$B$3:$B$22,'F3E 2025'!$A$3:$A$22,"-")</f>
        <v>-</v>
      </c>
      <c r="G51" s="6" t="str">
        <f>_xlfn.XLOOKUP(B51,'F3E 2023'!$B$3:$B$22,'F3E 2023'!$A$3:$A$22,"-")</f>
        <v>-</v>
      </c>
      <c r="H51" s="6" t="str">
        <f>_xlfn.XLOOKUP(B51,'F3E 2022'!$B$3:$B$100,'F3E 2022'!$A$3:$A$100,"-")</f>
        <v>-</v>
      </c>
      <c r="I51" s="6" t="str">
        <f>_xlfn.XLOOKUP(B51,'F3E 2019'!$B$3:$B$100,'F3E 2019'!$A$3:$A$100,"-")</f>
        <v>-</v>
      </c>
      <c r="J51" s="6">
        <f>_xlfn.XLOOKUP(B51,'F3E 2018'!$B$3:$B$96,'F3E 2018'!$A$3:$A$96,"-")</f>
        <v>3</v>
      </c>
      <c r="K51" s="6" t="str">
        <f>_xlfn.XLOOKUP(B51,'F3E 2016'!$B$3:$B$100,'F3E 2016'!$A$3:$A$100,"-")</f>
        <v>-</v>
      </c>
      <c r="L51" s="6" t="str">
        <f>_xlfn.XLOOKUP(B51,'F3E 2014'!$B$3:$B$100,'F3E 2014'!$A$3:$A$100,"-")</f>
        <v>-</v>
      </c>
      <c r="M51" s="6" t="str">
        <f>_xlfn.XLOOKUP(B51,'F3E 2012'!$B$3:$B$100,'F3E 2012'!$A$3:$A$100,"-")</f>
        <v>-</v>
      </c>
      <c r="N51" s="6" t="str">
        <f>_xlfn.XLOOKUP(B51,'F3E 2010'!$B$3:$B$100,'F3E 2010'!$A$3:$A$100,"-")</f>
        <v>-</v>
      </c>
      <c r="O51" s="6" t="str">
        <f>_xlfn.XLOOKUP(B51,'F3E 2008'!$B$3:$B$100,'F3E 2008'!$A$3:$A$100,"-")</f>
        <v>-</v>
      </c>
      <c r="P51" s="6" t="str">
        <f>_xlfn.XLOOKUP(B51,'F3E 2006'!$B$3:$B$100,'F3E 2006'!$A$3:$A$100,"-")</f>
        <v>-</v>
      </c>
      <c r="Q51" s="6" t="str">
        <f>_xlfn.XLOOKUP(B51,'F3E 2004'!$B$3:$B$100,'F3E 2004'!$A$3:$A$100,"-")</f>
        <v>-</v>
      </c>
      <c r="R51" s="6" t="str">
        <f>_xlfn.XLOOKUP(B51,'F3E 2002'!$B$3:$B$100,'F3E 2002'!$A$3:$A$100,"-")</f>
        <v>-</v>
      </c>
      <c r="S51" s="6" t="str">
        <f>_xlfn.XLOOKUP(B51,'F3E 2000'!$B$3:$B$100,'F3E 2000'!$A$3:$A$100,"-")</f>
        <v>-</v>
      </c>
      <c r="T51" s="6" t="str">
        <f>_xlfn.XLOOKUP(B51,'F3E 1998'!$B$3:$B$100,'F3E 1998'!$A$3:$A$100,"-")</f>
        <v>-</v>
      </c>
      <c r="U51" s="6" t="str">
        <f>_xlfn.XLOOKUP(B51,'F3E 1996'!$B$3:$B$100,'F3E 1996'!$A$3:$A$100,"-")</f>
        <v>-</v>
      </c>
      <c r="V51" s="7" t="str">
        <f>_xlfn.XLOOKUP(B51,'F3E 1994'!$B$3:$B$100,'F3E 1994'!$A$3:$A$100,"-")</f>
        <v>-</v>
      </c>
      <c r="X51" s="73">
        <v>49</v>
      </c>
      <c r="Y51" s="97">
        <f t="shared" si="0"/>
        <v>1.1041395963790439</v>
      </c>
    </row>
    <row r="52" spans="1:25" x14ac:dyDescent="0.45">
      <c r="A52" s="9">
        <f t="shared" si="1"/>
        <v>50</v>
      </c>
      <c r="B52" s="23" t="s">
        <v>151</v>
      </c>
      <c r="C52" s="24" t="s">
        <v>23</v>
      </c>
      <c r="D52" s="95">
        <f>MIN(_xlfn.XLOOKUP(B52,'F3E 2025'!B:B,'F3E 2025'!E:E,200),_xlfn.XLOOKUP(B52,'F3E 2023'!B:B,'F3E 2023'!E:E,200),_xlfn.XLOOKUP(B52,'F3E 2022'!B:B,'F3E 2022'!E:E,200),_xlfn.XLOOKUP(B52,'F3E 2019'!B:B,'F3E 2019'!E:E,200),_xlfn.XLOOKUP(B52,'F3E 2018'!B:B,'F3E 2018'!E:E,200),_xlfn.XLOOKUP(B52,'F3E 2016'!B:B,'F3E 2016'!E:E,200),_xlfn.XLOOKUP(B52,'F3E 2014'!B:B,'F3E 2014'!E:E,200),_xlfn.XLOOKUP(B52,'F3E 2012'!B:B,'F3E 2012'!E:E,200),_xlfn.XLOOKUP(B52,'F3E 2010'!B:B,'F3E 2010'!E:E,200),_xlfn.XLOOKUP(B52,'F3E 2008'!B:B,'F3E 2008'!B:B,200),_xlfn.XLOOKUP(B52,'F3E 2006'!B:B,'F3E 2006'!E:E,200),_xlfn.XLOOKUP(B52,'F3E 2004'!B:B,'F3E 2004'!E:E,200),_xlfn.XLOOKUP(B52,'F3E 2002'!B:B,'F3E 2002'!E:E,200),_xlfn.XLOOKUP(B52,'F3E 2000'!B:B,'F3E 2000'!E:E,200),_xlfn.XLOOKUP(B52,'F3E 1998'!B:B,'F3E 1998'!E:E,200),_xlfn.XLOOKUP(B52,'F3E 1996'!B:B,'F3E 1996'!E:E,200),_xlfn.XLOOKUP(B52,'F3E 1994'!B:B,'F3E 1994'!E:E,200))</f>
        <v>56.24</v>
      </c>
      <c r="E52" s="78">
        <f>_xlfn.XLOOKUP(F52,X:X,Y:Y,0)+_xlfn.XLOOKUP(G52,X:X,Y:Y,0)+_xlfn.XLOOKUP(H52,X:X,Y:Y,0)+_xlfn.XLOOKUP(I52,X:X,Y:Y,0)+_xlfn.XLOOKUP(J52,X:X,Y:Y,0)+_xlfn.XLOOKUP(K52,X:X,Y:Y,0)+_xlfn.XLOOKUP(L52,X:X,Y:Y,0)+_xlfn.XLOOKUP(M52,X:X,Y:Y,0)+_xlfn.XLOOKUP(N52,X:X,Y:Y,0)+_xlfn.XLOOKUP(O52,X:X,Y:Y,0)+_xlfn.XLOOKUP(P52,X:X,Y:Y,0)+_xlfn.XLOOKUP(Q52,X:X,Y:Y,0)+_xlfn.XLOOKUP(R52,X:X,Y:Y,0)+_xlfn.XLOOKUP(S52,X:X,Y:Y,0)+_xlfn.XLOOKUP(T52,X:X,Y:Y,0)+_xlfn.XLOOKUP(U52,X:X,Y:Y,0)+_xlfn.XLOOKUP(V52,X:X,Y:Y,0)</f>
        <v>65.78891629229966</v>
      </c>
      <c r="F52" s="6" t="str">
        <f>_xlfn.XLOOKUP(B52,'F3E 2025'!$B$3:$B$22,'F3E 2025'!$A$3:$A$22,"-")</f>
        <v>-</v>
      </c>
      <c r="G52" s="6" t="str">
        <f>_xlfn.XLOOKUP(B52,'F3E 2023'!$B$3:$B$22,'F3E 2023'!$A$3:$A$22,"-")</f>
        <v>-</v>
      </c>
      <c r="H52" s="6" t="str">
        <f>_xlfn.XLOOKUP(B52,'F3E 2022'!$B$3:$B$100,'F3E 2022'!$A$3:$A$100,"-")</f>
        <v>-</v>
      </c>
      <c r="I52" s="6" t="str">
        <f>_xlfn.XLOOKUP(B52,'F3E 2019'!$B$3:$B$100,'F3E 2019'!$A$3:$A$100,"-")</f>
        <v>-</v>
      </c>
      <c r="J52" s="6" t="str">
        <f>_xlfn.XLOOKUP(B52,'F3E 2018'!$B$3:$B$96,'F3E 2018'!$A$3:$A$96,"-")</f>
        <v>-</v>
      </c>
      <c r="K52" s="6" t="str">
        <f>_xlfn.XLOOKUP(B52,'F3E 2016'!$B$3:$B$100,'F3E 2016'!$A$3:$A$100,"-")</f>
        <v>-</v>
      </c>
      <c r="L52" s="6">
        <f>_xlfn.XLOOKUP(B52,'F3E 2014'!$B$3:$B$100,'F3E 2014'!$A$3:$A$100,"-")</f>
        <v>10</v>
      </c>
      <c r="M52" s="6">
        <f>_xlfn.XLOOKUP(B52,'F3E 2012'!$B$3:$B$100,'F3E 2012'!$A$3:$A$100,"-")</f>
        <v>8</v>
      </c>
      <c r="N52" s="6" t="str">
        <f>_xlfn.XLOOKUP(B52,'F3E 2010'!$B$3:$B$100,'F3E 2010'!$A$3:$A$100,"-")</f>
        <v>-</v>
      </c>
      <c r="O52" s="6" t="str">
        <f>_xlfn.XLOOKUP(B52,'F3E 2008'!$B$3:$B$100,'F3E 2008'!$A$3:$A$100,"-")</f>
        <v>-</v>
      </c>
      <c r="P52" s="6" t="str">
        <f>_xlfn.XLOOKUP(B52,'F3E 2006'!$B$3:$B$100,'F3E 2006'!$A$3:$A$100,"-")</f>
        <v>-</v>
      </c>
      <c r="Q52" s="6" t="str">
        <f>_xlfn.XLOOKUP(B52,'F3E 2004'!$B$3:$B$100,'F3E 2004'!$A$3:$A$100,"-")</f>
        <v>-</v>
      </c>
      <c r="R52" s="6" t="str">
        <f>_xlfn.XLOOKUP(B52,'F3E 2002'!$B$3:$B$100,'F3E 2002'!$A$3:$A$100,"-")</f>
        <v>-</v>
      </c>
      <c r="S52" s="6" t="str">
        <f>_xlfn.XLOOKUP(B52,'F3E 2000'!$B$3:$B$100,'F3E 2000'!$A$3:$A$100,"-")</f>
        <v>-</v>
      </c>
      <c r="T52" s="6" t="str">
        <f>_xlfn.XLOOKUP(B52,'F3E 1998'!$B$3:$B$100,'F3E 1998'!$A$3:$A$100,"-")</f>
        <v>-</v>
      </c>
      <c r="U52" s="6" t="str">
        <f>_xlfn.XLOOKUP(B52,'F3E 1996'!$B$3:$B$100,'F3E 1996'!$A$3:$A$100,"-")</f>
        <v>-</v>
      </c>
      <c r="V52" s="7" t="str">
        <f>_xlfn.XLOOKUP(B52,'F3E 1994'!$B$3:$B$100,'F3E 1994'!$A$3:$A$100,"-")</f>
        <v>-</v>
      </c>
      <c r="X52" s="73">
        <v>50</v>
      </c>
      <c r="Y52" s="97">
        <f t="shared" si="0"/>
        <v>1.090276314589897</v>
      </c>
    </row>
    <row r="53" spans="1:25" x14ac:dyDescent="0.45">
      <c r="A53" s="9">
        <f t="shared" si="1"/>
        <v>51</v>
      </c>
      <c r="B53" s="23" t="s">
        <v>144</v>
      </c>
      <c r="C53" s="24" t="s">
        <v>52</v>
      </c>
      <c r="D53" s="95">
        <f>MIN(_xlfn.XLOOKUP(B53,'F3E 2025'!B:B,'F3E 2025'!E:E,200),_xlfn.XLOOKUP(B53,'F3E 2023'!B:B,'F3E 2023'!E:E,200),_xlfn.XLOOKUP(B53,'F3E 2022'!B:B,'F3E 2022'!E:E,200),_xlfn.XLOOKUP(B53,'F3E 2019'!B:B,'F3E 2019'!E:E,200),_xlfn.XLOOKUP(B53,'F3E 2018'!B:B,'F3E 2018'!E:E,200),_xlfn.XLOOKUP(B53,'F3E 2016'!B:B,'F3E 2016'!E:E,200),_xlfn.XLOOKUP(B53,'F3E 2014'!B:B,'F3E 2014'!E:E,200),_xlfn.XLOOKUP(B53,'F3E 2012'!B:B,'F3E 2012'!E:E,200),_xlfn.XLOOKUP(B53,'F3E 2010'!B:B,'F3E 2010'!E:E,200),_xlfn.XLOOKUP(B53,'F3E 2008'!B:B,'F3E 2008'!B:B,200),_xlfn.XLOOKUP(B53,'F3E 2006'!B:B,'F3E 2006'!E:E,200),_xlfn.XLOOKUP(B53,'F3E 2004'!B:B,'F3E 2004'!E:E,200),_xlfn.XLOOKUP(B53,'F3E 2002'!B:B,'F3E 2002'!E:E,200),_xlfn.XLOOKUP(B53,'F3E 2000'!B:B,'F3E 2000'!E:E,200),_xlfn.XLOOKUP(B53,'F3E 1998'!B:B,'F3E 1998'!E:E,200),_xlfn.XLOOKUP(B53,'F3E 1996'!B:B,'F3E 1996'!E:E,200),_xlfn.XLOOKUP(B53,'F3E 1994'!B:B,'F3E 1994'!E:E,200))</f>
        <v>56.98</v>
      </c>
      <c r="E53" s="78">
        <f>_xlfn.XLOOKUP(F53,X:X,Y:Y,0)+_xlfn.XLOOKUP(G53,X:X,Y:Y,0)+_xlfn.XLOOKUP(H53,X:X,Y:Y,0)+_xlfn.XLOOKUP(I53,X:X,Y:Y,0)+_xlfn.XLOOKUP(J53,X:X,Y:Y,0)+_xlfn.XLOOKUP(K53,X:X,Y:Y,0)+_xlfn.XLOOKUP(L53,X:X,Y:Y,0)+_xlfn.XLOOKUP(M53,X:X,Y:Y,0)+_xlfn.XLOOKUP(N53,X:X,Y:Y,0)+_xlfn.XLOOKUP(O53,X:X,Y:Y,0)+_xlfn.XLOOKUP(P53,X:X,Y:Y,0)+_xlfn.XLOOKUP(Q53,X:X,Y:Y,0)+_xlfn.XLOOKUP(R53,X:X,Y:Y,0)+_xlfn.XLOOKUP(S53,X:X,Y:Y,0)+_xlfn.XLOOKUP(T53,X:X,Y:Y,0)+_xlfn.XLOOKUP(U53,X:X,Y:Y,0)+_xlfn.XLOOKUP(V53,X:X,Y:Y,0)</f>
        <v>65.492466695574507</v>
      </c>
      <c r="F53" s="6" t="str">
        <f>_xlfn.XLOOKUP(B53,'F3E 2025'!$B$3:$B$22,'F3E 2025'!$A$3:$A$22,"-")</f>
        <v>-</v>
      </c>
      <c r="G53" s="6" t="str">
        <f>_xlfn.XLOOKUP(B53,'F3E 2023'!$B$3:$B$22,'F3E 2023'!$A$3:$A$22,"-")</f>
        <v>-</v>
      </c>
      <c r="H53" s="6" t="str">
        <f>_xlfn.XLOOKUP(B53,'F3E 2022'!$B$3:$B$100,'F3E 2022'!$A$3:$A$100,"-")</f>
        <v>-</v>
      </c>
      <c r="I53" s="6" t="str">
        <f>_xlfn.XLOOKUP(B53,'F3E 2019'!$B$3:$B$100,'F3E 2019'!$A$3:$A$100,"-")</f>
        <v>-</v>
      </c>
      <c r="J53" s="6" t="str">
        <f>_xlfn.XLOOKUP(B53,'F3E 2018'!$B$3:$B$96,'F3E 2018'!$A$3:$A$96,"-")</f>
        <v>-</v>
      </c>
      <c r="K53" s="6">
        <f>_xlfn.XLOOKUP(B53,'F3E 2016'!$B$3:$B$100,'F3E 2016'!$A$3:$A$100,"-")</f>
        <v>4</v>
      </c>
      <c r="L53" s="6" t="str">
        <f>_xlfn.XLOOKUP(B53,'F3E 2014'!$B$3:$B$100,'F3E 2014'!$A$3:$A$100,"-")</f>
        <v>-</v>
      </c>
      <c r="M53" s="6" t="str">
        <f>_xlfn.XLOOKUP(B53,'F3E 2012'!$B$3:$B$100,'F3E 2012'!$A$3:$A$100,"-")</f>
        <v>-</v>
      </c>
      <c r="N53" s="6" t="str">
        <f>_xlfn.XLOOKUP(B53,'F3E 2010'!$B$3:$B$100,'F3E 2010'!$A$3:$A$100,"-")</f>
        <v>-</v>
      </c>
      <c r="O53" s="6" t="str">
        <f>_xlfn.XLOOKUP(B53,'F3E 2008'!$B$3:$B$100,'F3E 2008'!$A$3:$A$100,"-")</f>
        <v>-</v>
      </c>
      <c r="P53" s="6" t="str">
        <f>_xlfn.XLOOKUP(B53,'F3E 2006'!$B$3:$B$100,'F3E 2006'!$A$3:$A$100,"-")</f>
        <v>-</v>
      </c>
      <c r="Q53" s="6" t="str">
        <f>_xlfn.XLOOKUP(B53,'F3E 2004'!$B$3:$B$100,'F3E 2004'!$A$3:$A$100,"-")</f>
        <v>-</v>
      </c>
      <c r="R53" s="6" t="str">
        <f>_xlfn.XLOOKUP(B53,'F3E 2002'!$B$3:$B$100,'F3E 2002'!$A$3:$A$100,"-")</f>
        <v>-</v>
      </c>
      <c r="S53" s="6" t="str">
        <f>_xlfn.XLOOKUP(B53,'F3E 2000'!$B$3:$B$100,'F3E 2000'!$A$3:$A$100,"-")</f>
        <v>-</v>
      </c>
      <c r="T53" s="6" t="str">
        <f>_xlfn.XLOOKUP(B53,'F3E 1998'!$B$3:$B$100,'F3E 1998'!$A$3:$A$100,"-")</f>
        <v>-</v>
      </c>
      <c r="U53" s="6" t="str">
        <f>_xlfn.XLOOKUP(B53,'F3E 1996'!$B$3:$B$100,'F3E 1996'!$A$3:$A$100,"-")</f>
        <v>-</v>
      </c>
      <c r="V53" s="7" t="str">
        <f>_xlfn.XLOOKUP(B53,'F3E 1994'!$B$3:$B$100,'F3E 1994'!$A$3:$A$100,"-")</f>
        <v>-</v>
      </c>
      <c r="X53" s="73">
        <v>51</v>
      </c>
      <c r="Y53" s="97">
        <f t="shared" si="0"/>
        <v>1.0782585419888766</v>
      </c>
    </row>
    <row r="54" spans="1:25" x14ac:dyDescent="0.45">
      <c r="A54" s="9">
        <f t="shared" si="1"/>
        <v>52</v>
      </c>
      <c r="B54" s="23" t="s">
        <v>194</v>
      </c>
      <c r="C54" s="24" t="s">
        <v>10</v>
      </c>
      <c r="D54" s="95">
        <f>MIN(_xlfn.XLOOKUP(B54,'F3E 2025'!B:B,'F3E 2025'!E:E,200),_xlfn.XLOOKUP(B54,'F3E 2023'!B:B,'F3E 2023'!E:E,200),_xlfn.XLOOKUP(B54,'F3E 2022'!B:B,'F3E 2022'!E:E,200),_xlfn.XLOOKUP(B54,'F3E 2019'!B:B,'F3E 2019'!E:E,200),_xlfn.XLOOKUP(B54,'F3E 2018'!B:B,'F3E 2018'!E:E,200),_xlfn.XLOOKUP(B54,'F3E 2016'!B:B,'F3E 2016'!E:E,200),_xlfn.XLOOKUP(B54,'F3E 2014'!B:B,'F3E 2014'!E:E,200),_xlfn.XLOOKUP(B54,'F3E 2012'!B:B,'F3E 2012'!E:E,200),_xlfn.XLOOKUP(B54,'F3E 2010'!B:B,'F3E 2010'!E:E,200),_xlfn.XLOOKUP(B54,'F3E 2008'!B:B,'F3E 2008'!B:B,200),_xlfn.XLOOKUP(B54,'F3E 2006'!B:B,'F3E 2006'!E:E,200),_xlfn.XLOOKUP(B54,'F3E 2004'!B:B,'F3E 2004'!E:E,200),_xlfn.XLOOKUP(B54,'F3E 2002'!B:B,'F3E 2002'!E:E,200),_xlfn.XLOOKUP(B54,'F3E 2000'!B:B,'F3E 2000'!E:E,200),_xlfn.XLOOKUP(B54,'F3E 1998'!B:B,'F3E 1998'!E:E,200),_xlfn.XLOOKUP(B54,'F3E 1996'!B:B,'F3E 1996'!E:E,200),_xlfn.XLOOKUP(B54,'F3E 1994'!B:B,'F3E 1994'!E:E,200))</f>
        <v>74.900000000000006</v>
      </c>
      <c r="E54" s="78">
        <f>_xlfn.XLOOKUP(F54,X:X,Y:Y,0)+_xlfn.XLOOKUP(G54,X:X,Y:Y,0)+_xlfn.XLOOKUP(H54,X:X,Y:Y,0)+_xlfn.XLOOKUP(I54,X:X,Y:Y,0)+_xlfn.XLOOKUP(J54,X:X,Y:Y,0)+_xlfn.XLOOKUP(K54,X:X,Y:Y,0)+_xlfn.XLOOKUP(L54,X:X,Y:Y,0)+_xlfn.XLOOKUP(M54,X:X,Y:Y,0)+_xlfn.XLOOKUP(N54,X:X,Y:Y,0)+_xlfn.XLOOKUP(O54,X:X,Y:Y,0)+_xlfn.XLOOKUP(P54,X:X,Y:Y,0)+_xlfn.XLOOKUP(Q54,X:X,Y:Y,0)+_xlfn.XLOOKUP(R54,X:X,Y:Y,0)+_xlfn.XLOOKUP(S54,X:X,Y:Y,0)+_xlfn.XLOOKUP(T54,X:X,Y:Y,0)+_xlfn.XLOOKUP(U54,X:X,Y:Y,0)+_xlfn.XLOOKUP(V54,X:X,Y:Y,0)</f>
        <v>65.492466695574507</v>
      </c>
      <c r="F54" s="6" t="str">
        <f>_xlfn.XLOOKUP(B54,'F3E 2025'!$B$3:$B$22,'F3E 2025'!$A$3:$A$22,"-")</f>
        <v>-</v>
      </c>
      <c r="G54" s="6" t="str">
        <f>_xlfn.XLOOKUP(B54,'F3E 2023'!$B$3:$B$22,'F3E 2023'!$A$3:$A$22,"-")</f>
        <v>-</v>
      </c>
      <c r="H54" s="6" t="str">
        <f>_xlfn.XLOOKUP(B54,'F3E 2022'!$B$3:$B$100,'F3E 2022'!$A$3:$A$100,"-")</f>
        <v>-</v>
      </c>
      <c r="I54" s="6" t="str">
        <f>_xlfn.XLOOKUP(B54,'F3E 2019'!$B$3:$B$100,'F3E 2019'!$A$3:$A$100,"-")</f>
        <v>-</v>
      </c>
      <c r="J54" s="6" t="str">
        <f>_xlfn.XLOOKUP(B54,'F3E 2018'!$B$3:$B$96,'F3E 2018'!$A$3:$A$96,"-")</f>
        <v>-</v>
      </c>
      <c r="K54" s="6" t="str">
        <f>_xlfn.XLOOKUP(B54,'F3E 2016'!$B$3:$B$100,'F3E 2016'!$A$3:$A$100,"-")</f>
        <v>-</v>
      </c>
      <c r="L54" s="6" t="str">
        <f>_xlfn.XLOOKUP(B54,'F3E 2014'!$B$3:$B$100,'F3E 2014'!$A$3:$A$100,"-")</f>
        <v>-</v>
      </c>
      <c r="M54" s="6" t="str">
        <f>_xlfn.XLOOKUP(B54,'F3E 2012'!$B$3:$B$100,'F3E 2012'!$A$3:$A$100,"-")</f>
        <v>-</v>
      </c>
      <c r="N54" s="6" t="str">
        <f>_xlfn.XLOOKUP(B54,'F3E 2010'!$B$3:$B$100,'F3E 2010'!$A$3:$A$100,"-")</f>
        <v>-</v>
      </c>
      <c r="O54" s="6" t="str">
        <f>_xlfn.XLOOKUP(B54,'F3E 2008'!$B$3:$B$100,'F3E 2008'!$A$3:$A$100,"-")</f>
        <v>-</v>
      </c>
      <c r="P54" s="6" t="str">
        <f>_xlfn.XLOOKUP(B54,'F3E 2006'!$B$3:$B$100,'F3E 2006'!$A$3:$A$100,"-")</f>
        <v>-</v>
      </c>
      <c r="Q54" s="6" t="str">
        <f>_xlfn.XLOOKUP(B54,'F3E 2004'!$B$3:$B$100,'F3E 2004'!$A$3:$A$100,"-")</f>
        <v>-</v>
      </c>
      <c r="R54" s="6" t="str">
        <f>_xlfn.XLOOKUP(B54,'F3E 2002'!$B$3:$B$100,'F3E 2002'!$A$3:$A$100,"-")</f>
        <v>-</v>
      </c>
      <c r="S54" s="6">
        <f>_xlfn.XLOOKUP(B54,'F3E 2000'!$B$3:$B$100,'F3E 2000'!$A$3:$A$100,"-")</f>
        <v>4</v>
      </c>
      <c r="T54" s="6" t="str">
        <f>_xlfn.XLOOKUP(B54,'F3E 1998'!$B$3:$B$100,'F3E 1998'!$A$3:$A$100,"-")</f>
        <v>-</v>
      </c>
      <c r="U54" s="6" t="str">
        <f>_xlfn.XLOOKUP(B54,'F3E 1996'!$B$3:$B$100,'F3E 1996'!$A$3:$A$100,"-")</f>
        <v>-</v>
      </c>
      <c r="V54" s="7" t="str">
        <f>_xlfn.XLOOKUP(B54,'F3E 1994'!$B$3:$B$100,'F3E 1994'!$A$3:$A$100,"-")</f>
        <v>-</v>
      </c>
      <c r="X54" s="73">
        <v>52</v>
      </c>
      <c r="Y54" s="97">
        <f t="shared" si="0"/>
        <v>1.0678406005168288</v>
      </c>
    </row>
    <row r="55" spans="1:25" x14ac:dyDescent="0.45">
      <c r="A55" s="9">
        <f t="shared" si="1"/>
        <v>53</v>
      </c>
      <c r="B55" s="23" t="s">
        <v>190</v>
      </c>
      <c r="C55" s="24" t="s">
        <v>10</v>
      </c>
      <c r="D55" s="95">
        <f>MIN(_xlfn.XLOOKUP(B55,'F3E 2025'!B:B,'F3E 2025'!E:E,200),_xlfn.XLOOKUP(B55,'F3E 2023'!B:B,'F3E 2023'!E:E,200),_xlfn.XLOOKUP(B55,'F3E 2022'!B:B,'F3E 2022'!E:E,200),_xlfn.XLOOKUP(B55,'F3E 2019'!B:B,'F3E 2019'!E:E,200),_xlfn.XLOOKUP(B55,'F3E 2018'!B:B,'F3E 2018'!E:E,200),_xlfn.XLOOKUP(B55,'F3E 2016'!B:B,'F3E 2016'!E:E,200),_xlfn.XLOOKUP(B55,'F3E 2014'!B:B,'F3E 2014'!E:E,200),_xlfn.XLOOKUP(B55,'F3E 2012'!B:B,'F3E 2012'!E:E,200),_xlfn.XLOOKUP(B55,'F3E 2010'!B:B,'F3E 2010'!E:E,200),_xlfn.XLOOKUP(B55,'F3E 2008'!B:B,'F3E 2008'!B:B,200),_xlfn.XLOOKUP(B55,'F3E 2006'!B:B,'F3E 2006'!E:E,200),_xlfn.XLOOKUP(B55,'F3E 2004'!B:B,'F3E 2004'!E:E,200),_xlfn.XLOOKUP(B55,'F3E 2002'!B:B,'F3E 2002'!E:E,200),_xlfn.XLOOKUP(B55,'F3E 2000'!B:B,'F3E 2000'!E:E,200),_xlfn.XLOOKUP(B55,'F3E 1998'!B:B,'F3E 1998'!E:E,200),_xlfn.XLOOKUP(B55,'F3E 1996'!B:B,'F3E 1996'!E:E,200),_xlfn.XLOOKUP(B55,'F3E 1994'!B:B,'F3E 1994'!E:E,200))</f>
        <v>69.2</v>
      </c>
      <c r="E55" s="78">
        <f>_xlfn.XLOOKUP(F55,X:X,Y:Y,0)+_xlfn.XLOOKUP(G55,X:X,Y:Y,0)+_xlfn.XLOOKUP(H55,X:X,Y:Y,0)+_xlfn.XLOOKUP(I55,X:X,Y:Y,0)+_xlfn.XLOOKUP(J55,X:X,Y:Y,0)+_xlfn.XLOOKUP(K55,X:X,Y:Y,0)+_xlfn.XLOOKUP(L55,X:X,Y:Y,0)+_xlfn.XLOOKUP(M55,X:X,Y:Y,0)+_xlfn.XLOOKUP(N55,X:X,Y:Y,0)+_xlfn.XLOOKUP(O55,X:X,Y:Y,0)+_xlfn.XLOOKUP(P55,X:X,Y:Y,0)+_xlfn.XLOOKUP(Q55,X:X,Y:Y,0)+_xlfn.XLOOKUP(R55,X:X,Y:Y,0)+_xlfn.XLOOKUP(S55,X:X,Y:Y,0)+_xlfn.XLOOKUP(T55,X:X,Y:Y,0)+_xlfn.XLOOKUP(U55,X:X,Y:Y,0)+_xlfn.XLOOKUP(V55,X:X,Y:Y,0)</f>
        <v>65.492466695574507</v>
      </c>
      <c r="F55" s="6" t="str">
        <f>_xlfn.XLOOKUP(B55,'F3E 2025'!$B$3:$B$22,'F3E 2025'!$A$3:$A$22,"-")</f>
        <v>-</v>
      </c>
      <c r="G55" s="6" t="str">
        <f>_xlfn.XLOOKUP(B55,'F3E 2023'!$B$3:$B$22,'F3E 2023'!$A$3:$A$22,"-")</f>
        <v>-</v>
      </c>
      <c r="H55" s="6" t="str">
        <f>_xlfn.XLOOKUP(B55,'F3E 2022'!$B$3:$B$100,'F3E 2022'!$A$3:$A$100,"-")</f>
        <v>-</v>
      </c>
      <c r="I55" s="6" t="str">
        <f>_xlfn.XLOOKUP(B55,'F3E 2019'!$B$3:$B$100,'F3E 2019'!$A$3:$A$100,"-")</f>
        <v>-</v>
      </c>
      <c r="J55" s="6" t="str">
        <f>_xlfn.XLOOKUP(B55,'F3E 2018'!$B$3:$B$96,'F3E 2018'!$A$3:$A$96,"-")</f>
        <v>-</v>
      </c>
      <c r="K55" s="6" t="str">
        <f>_xlfn.XLOOKUP(B55,'F3E 2016'!$B$3:$B$100,'F3E 2016'!$A$3:$A$100,"-")</f>
        <v>-</v>
      </c>
      <c r="L55" s="6" t="str">
        <f>_xlfn.XLOOKUP(B55,'F3E 2014'!$B$3:$B$100,'F3E 2014'!$A$3:$A$100,"-")</f>
        <v>-</v>
      </c>
      <c r="M55" s="6" t="str">
        <f>_xlfn.XLOOKUP(B55,'F3E 2012'!$B$3:$B$100,'F3E 2012'!$A$3:$A$100,"-")</f>
        <v>-</v>
      </c>
      <c r="N55" s="6" t="str">
        <f>_xlfn.XLOOKUP(B55,'F3E 2010'!$B$3:$B$100,'F3E 2010'!$A$3:$A$100,"-")</f>
        <v>-</v>
      </c>
      <c r="O55" s="6" t="str">
        <f>_xlfn.XLOOKUP(B55,'F3E 2008'!$B$3:$B$100,'F3E 2008'!$A$3:$A$100,"-")</f>
        <v>-</v>
      </c>
      <c r="P55" s="6" t="str">
        <f>_xlfn.XLOOKUP(B55,'F3E 2006'!$B$3:$B$100,'F3E 2006'!$A$3:$A$100,"-")</f>
        <v>-</v>
      </c>
      <c r="Q55" s="6" t="str">
        <f>_xlfn.XLOOKUP(B55,'F3E 2004'!$B$3:$B$100,'F3E 2004'!$A$3:$A$100,"-")</f>
        <v>-</v>
      </c>
      <c r="R55" s="6">
        <f>_xlfn.XLOOKUP(B55,'F3E 2002'!$B$3:$B$100,'F3E 2002'!$A$3:$A$100,"-")</f>
        <v>4</v>
      </c>
      <c r="S55" s="6" t="str">
        <f>_xlfn.XLOOKUP(B55,'F3E 2000'!$B$3:$B$100,'F3E 2000'!$A$3:$A$100,"-")</f>
        <v>-</v>
      </c>
      <c r="T55" s="6" t="str">
        <f>_xlfn.XLOOKUP(B55,'F3E 1998'!$B$3:$B$100,'F3E 1998'!$A$3:$A$100,"-")</f>
        <v>-</v>
      </c>
      <c r="U55" s="6" t="str">
        <f>_xlfn.XLOOKUP(B55,'F3E 1996'!$B$3:$B$100,'F3E 1996'!$A$3:$A$100,"-")</f>
        <v>-</v>
      </c>
      <c r="V55" s="7" t="str">
        <f>_xlfn.XLOOKUP(B55,'F3E 1994'!$B$3:$B$100,'F3E 1994'!$A$3:$A$100,"-")</f>
        <v>-</v>
      </c>
      <c r="X55" s="73">
        <v>53</v>
      </c>
      <c r="Y55" s="97">
        <f t="shared" si="0"/>
        <v>1.0588095172938197</v>
      </c>
    </row>
    <row r="56" spans="1:25" x14ac:dyDescent="0.45">
      <c r="A56" s="9">
        <f t="shared" si="1"/>
        <v>54</v>
      </c>
      <c r="B56" s="23" t="s">
        <v>172</v>
      </c>
      <c r="C56" s="24" t="s">
        <v>71</v>
      </c>
      <c r="D56" s="95">
        <f>MIN(_xlfn.XLOOKUP(B56,'F3E 2025'!B:B,'F3E 2025'!E:E,200),_xlfn.XLOOKUP(B56,'F3E 2023'!B:B,'F3E 2023'!E:E,200),_xlfn.XLOOKUP(B56,'F3E 2022'!B:B,'F3E 2022'!E:E,200),_xlfn.XLOOKUP(B56,'F3E 2019'!B:B,'F3E 2019'!E:E,200),_xlfn.XLOOKUP(B56,'F3E 2018'!B:B,'F3E 2018'!E:E,200),_xlfn.XLOOKUP(B56,'F3E 2016'!B:B,'F3E 2016'!E:E,200),_xlfn.XLOOKUP(B56,'F3E 2014'!B:B,'F3E 2014'!E:E,200),_xlfn.XLOOKUP(B56,'F3E 2012'!B:B,'F3E 2012'!E:E,200),_xlfn.XLOOKUP(B56,'F3E 2010'!B:B,'F3E 2010'!E:E,200),_xlfn.XLOOKUP(B56,'F3E 2008'!B:B,'F3E 2008'!B:B,200),_xlfn.XLOOKUP(B56,'F3E 2006'!B:B,'F3E 2006'!E:E,200),_xlfn.XLOOKUP(B56,'F3E 2004'!B:B,'F3E 2004'!E:E,200),_xlfn.XLOOKUP(B56,'F3E 2002'!B:B,'F3E 2002'!E:E,200),_xlfn.XLOOKUP(B56,'F3E 2000'!B:B,'F3E 2000'!E:E,200),_xlfn.XLOOKUP(B56,'F3E 1998'!B:B,'F3E 1998'!E:E,200),_xlfn.XLOOKUP(B56,'F3E 1996'!B:B,'F3E 1996'!E:E,200),_xlfn.XLOOKUP(B56,'F3E 1994'!B:B,'F3E 1994'!E:E,200))</f>
        <v>64.900000000000006</v>
      </c>
      <c r="E56" s="78">
        <f>_xlfn.XLOOKUP(F56,X:X,Y:Y,0)+_xlfn.XLOOKUP(G56,X:X,Y:Y,0)+_xlfn.XLOOKUP(H56,X:X,Y:Y,0)+_xlfn.XLOOKUP(I56,X:X,Y:Y,0)+_xlfn.XLOOKUP(J56,X:X,Y:Y,0)+_xlfn.XLOOKUP(K56,X:X,Y:Y,0)+_xlfn.XLOOKUP(L56,X:X,Y:Y,0)+_xlfn.XLOOKUP(M56,X:X,Y:Y,0)+_xlfn.XLOOKUP(N56,X:X,Y:Y,0)+_xlfn.XLOOKUP(O56,X:X,Y:Y,0)+_xlfn.XLOOKUP(P56,X:X,Y:Y,0)+_xlfn.XLOOKUP(Q56,X:X,Y:Y,0)+_xlfn.XLOOKUP(R56,X:X,Y:Y,0)+_xlfn.XLOOKUP(S56,X:X,Y:Y,0)+_xlfn.XLOOKUP(T56,X:X,Y:Y,0)+_xlfn.XLOOKUP(U56,X:X,Y:Y,0)+_xlfn.XLOOKUP(V56,X:X,Y:Y,0)</f>
        <v>63.461253863276156</v>
      </c>
      <c r="F56" s="6" t="str">
        <f>_xlfn.XLOOKUP(B56,'F3E 2025'!$B$3:$B$22,'F3E 2025'!$A$3:$A$22,"-")</f>
        <v>-</v>
      </c>
      <c r="G56" s="6" t="str">
        <f>_xlfn.XLOOKUP(B56,'F3E 2023'!$B$3:$B$22,'F3E 2023'!$A$3:$A$22,"-")</f>
        <v>-</v>
      </c>
      <c r="H56" s="6" t="str">
        <f>_xlfn.XLOOKUP(B56,'F3E 2022'!$B$3:$B$100,'F3E 2022'!$A$3:$A$100,"-")</f>
        <v>-</v>
      </c>
      <c r="I56" s="6" t="str">
        <f>_xlfn.XLOOKUP(B56,'F3E 2019'!$B$3:$B$100,'F3E 2019'!$A$3:$A$100,"-")</f>
        <v>-</v>
      </c>
      <c r="J56" s="6" t="str">
        <f>_xlfn.XLOOKUP(B56,'F3E 2018'!$B$3:$B$96,'F3E 2018'!$A$3:$A$96,"-")</f>
        <v>-</v>
      </c>
      <c r="K56" s="6" t="str">
        <f>_xlfn.XLOOKUP(B56,'F3E 2016'!$B$3:$B$100,'F3E 2016'!$A$3:$A$100,"-")</f>
        <v>-</v>
      </c>
      <c r="L56" s="6" t="str">
        <f>_xlfn.XLOOKUP(B56,'F3E 2014'!$B$3:$B$100,'F3E 2014'!$A$3:$A$100,"-")</f>
        <v>-</v>
      </c>
      <c r="M56" s="6" t="str">
        <f>_xlfn.XLOOKUP(B56,'F3E 2012'!$B$3:$B$100,'F3E 2012'!$A$3:$A$100,"-")</f>
        <v>-</v>
      </c>
      <c r="N56" s="6">
        <f>_xlfn.XLOOKUP(B56,'F3E 2010'!$B$3:$B$100,'F3E 2010'!$A$3:$A$100,"-")</f>
        <v>22</v>
      </c>
      <c r="O56" s="6">
        <f>_xlfn.XLOOKUP(B56,'F3E 2008'!$B$3:$B$100,'F3E 2008'!$A$3:$A$100,"-")</f>
        <v>12</v>
      </c>
      <c r="P56" s="6">
        <f>_xlfn.XLOOKUP(B56,'F3E 2006'!$B$3:$B$100,'F3E 2006'!$A$3:$A$100,"-")</f>
        <v>12</v>
      </c>
      <c r="Q56" s="6">
        <f>_xlfn.XLOOKUP(B56,'F3E 2004'!$B$3:$B$100,'F3E 2004'!$A$3:$A$100,"-")</f>
        <v>15</v>
      </c>
      <c r="R56" s="6" t="str">
        <f>_xlfn.XLOOKUP(B56,'F3E 2002'!$B$3:$B$100,'F3E 2002'!$A$3:$A$100,"-")</f>
        <v>-</v>
      </c>
      <c r="S56" s="6" t="str">
        <f>_xlfn.XLOOKUP(B56,'F3E 2000'!$B$3:$B$100,'F3E 2000'!$A$3:$A$100,"-")</f>
        <v>-</v>
      </c>
      <c r="T56" s="6" t="str">
        <f>_xlfn.XLOOKUP(B56,'F3E 1998'!$B$3:$B$100,'F3E 1998'!$A$3:$A$100,"-")</f>
        <v>-</v>
      </c>
      <c r="U56" s="6" t="str">
        <f>_xlfn.XLOOKUP(B56,'F3E 1996'!$B$3:$B$100,'F3E 1996'!$A$3:$A$100,"-")</f>
        <v>-</v>
      </c>
      <c r="V56" s="7" t="str">
        <f>_xlfn.XLOOKUP(B56,'F3E 1994'!$B$3:$B$100,'F3E 1994'!$A$3:$A$100,"-")</f>
        <v>-</v>
      </c>
      <c r="X56" s="73">
        <v>54</v>
      </c>
      <c r="Y56" s="97">
        <f t="shared" si="0"/>
        <v>1.0509806708369884</v>
      </c>
    </row>
    <row r="57" spans="1:25" x14ac:dyDescent="0.45">
      <c r="A57" s="9">
        <f t="shared" si="1"/>
        <v>55</v>
      </c>
      <c r="B57" s="23" t="s">
        <v>191</v>
      </c>
      <c r="C57" s="24" t="s">
        <v>13</v>
      </c>
      <c r="D57" s="95">
        <f>MIN(_xlfn.XLOOKUP(B57,'F3E 2025'!B:B,'F3E 2025'!E:E,200),_xlfn.XLOOKUP(B57,'F3E 2023'!B:B,'F3E 2023'!E:E,200),_xlfn.XLOOKUP(B57,'F3E 2022'!B:B,'F3E 2022'!E:E,200),_xlfn.XLOOKUP(B57,'F3E 2019'!B:B,'F3E 2019'!E:E,200),_xlfn.XLOOKUP(B57,'F3E 2018'!B:B,'F3E 2018'!E:E,200),_xlfn.XLOOKUP(B57,'F3E 2016'!B:B,'F3E 2016'!E:E,200),_xlfn.XLOOKUP(B57,'F3E 2014'!B:B,'F3E 2014'!E:E,200),_xlfn.XLOOKUP(B57,'F3E 2012'!B:B,'F3E 2012'!E:E,200),_xlfn.XLOOKUP(B57,'F3E 2010'!B:B,'F3E 2010'!E:E,200),_xlfn.XLOOKUP(B57,'F3E 2008'!B:B,'F3E 2008'!B:B,200),_xlfn.XLOOKUP(B57,'F3E 2006'!B:B,'F3E 2006'!E:E,200),_xlfn.XLOOKUP(B57,'F3E 2004'!B:B,'F3E 2004'!E:E,200),_xlfn.XLOOKUP(B57,'F3E 2002'!B:B,'F3E 2002'!E:E,200),_xlfn.XLOOKUP(B57,'F3E 2000'!B:B,'F3E 2000'!E:E,200),_xlfn.XLOOKUP(B57,'F3E 1998'!B:B,'F3E 1998'!E:E,200),_xlfn.XLOOKUP(B57,'F3E 1996'!B:B,'F3E 1996'!E:E,200),_xlfn.XLOOKUP(B57,'F3E 1994'!B:B,'F3E 1994'!E:E,200))</f>
        <v>74.5</v>
      </c>
      <c r="E57" s="78">
        <f>_xlfn.XLOOKUP(F57,X:X,Y:Y,0)+_xlfn.XLOOKUP(G57,X:X,Y:Y,0)+_xlfn.XLOOKUP(H57,X:X,Y:Y,0)+_xlfn.XLOOKUP(I57,X:X,Y:Y,0)+_xlfn.XLOOKUP(J57,X:X,Y:Y,0)+_xlfn.XLOOKUP(K57,X:X,Y:Y,0)+_xlfn.XLOOKUP(L57,X:X,Y:Y,0)+_xlfn.XLOOKUP(M57,X:X,Y:Y,0)+_xlfn.XLOOKUP(N57,X:X,Y:Y,0)+_xlfn.XLOOKUP(O57,X:X,Y:Y,0)+_xlfn.XLOOKUP(P57,X:X,Y:Y,0)+_xlfn.XLOOKUP(Q57,X:X,Y:Y,0)+_xlfn.XLOOKUP(R57,X:X,Y:Y,0)+_xlfn.XLOOKUP(S57,X:X,Y:Y,0)+_xlfn.XLOOKUP(T57,X:X,Y:Y,0)+_xlfn.XLOOKUP(U57,X:X,Y:Y,0)+_xlfn.XLOOKUP(V57,X:X,Y:Y,0)</f>
        <v>62.145517283708593</v>
      </c>
      <c r="F57" s="6" t="str">
        <f>_xlfn.XLOOKUP(B57,'F3E 2025'!$B$3:$B$22,'F3E 2025'!$A$3:$A$22,"-")</f>
        <v>-</v>
      </c>
      <c r="G57" s="6" t="str">
        <f>_xlfn.XLOOKUP(B57,'F3E 2023'!$B$3:$B$22,'F3E 2023'!$A$3:$A$22,"-")</f>
        <v>-</v>
      </c>
      <c r="H57" s="6" t="str">
        <f>_xlfn.XLOOKUP(B57,'F3E 2022'!$B$3:$B$100,'F3E 2022'!$A$3:$A$100,"-")</f>
        <v>-</v>
      </c>
      <c r="I57" s="6" t="str">
        <f>_xlfn.XLOOKUP(B57,'F3E 2019'!$B$3:$B$100,'F3E 2019'!$A$3:$A$100,"-")</f>
        <v>-</v>
      </c>
      <c r="J57" s="6" t="str">
        <f>_xlfn.XLOOKUP(B57,'F3E 2018'!$B$3:$B$96,'F3E 2018'!$A$3:$A$96,"-")</f>
        <v>-</v>
      </c>
      <c r="K57" s="6" t="str">
        <f>_xlfn.XLOOKUP(B57,'F3E 2016'!$B$3:$B$100,'F3E 2016'!$A$3:$A$100,"-")</f>
        <v>-</v>
      </c>
      <c r="L57" s="6" t="str">
        <f>_xlfn.XLOOKUP(B57,'F3E 2014'!$B$3:$B$100,'F3E 2014'!$A$3:$A$100,"-")</f>
        <v>-</v>
      </c>
      <c r="M57" s="6" t="str">
        <f>_xlfn.XLOOKUP(B57,'F3E 2012'!$B$3:$B$100,'F3E 2012'!$A$3:$A$100,"-")</f>
        <v>-</v>
      </c>
      <c r="N57" s="6" t="str">
        <f>_xlfn.XLOOKUP(B57,'F3E 2010'!$B$3:$B$100,'F3E 2010'!$A$3:$A$100,"-")</f>
        <v>-</v>
      </c>
      <c r="O57" s="6" t="str">
        <f>_xlfn.XLOOKUP(B57,'F3E 2008'!$B$3:$B$100,'F3E 2008'!$A$3:$A$100,"-")</f>
        <v>-</v>
      </c>
      <c r="P57" s="6" t="str">
        <f>_xlfn.XLOOKUP(B57,'F3E 2006'!$B$3:$B$100,'F3E 2006'!$A$3:$A$100,"-")</f>
        <v>-</v>
      </c>
      <c r="Q57" s="6" t="str">
        <f>_xlfn.XLOOKUP(B57,'F3E 2004'!$B$3:$B$100,'F3E 2004'!$A$3:$A$100,"-")</f>
        <v>-</v>
      </c>
      <c r="R57" s="6">
        <f>_xlfn.XLOOKUP(B57,'F3E 2002'!$B$3:$B$100,'F3E 2002'!$A$3:$A$100,"-")</f>
        <v>11</v>
      </c>
      <c r="S57" s="6">
        <f>_xlfn.XLOOKUP(B57,'F3E 2000'!$B$3:$B$100,'F3E 2000'!$A$3:$A$100,"-")</f>
        <v>8</v>
      </c>
      <c r="T57" s="6" t="str">
        <f>_xlfn.XLOOKUP(B57,'F3E 1998'!$B$3:$B$100,'F3E 1998'!$A$3:$A$100,"-")</f>
        <v>-</v>
      </c>
      <c r="U57" s="6" t="str">
        <f>_xlfn.XLOOKUP(B57,'F3E 1996'!$B$3:$B$100,'F3E 1996'!$A$3:$A$100,"-")</f>
        <v>-</v>
      </c>
      <c r="V57" s="7" t="str">
        <f>_xlfn.XLOOKUP(B57,'F3E 1994'!$B$3:$B$100,'F3E 1994'!$A$3:$A$100,"-")</f>
        <v>-</v>
      </c>
      <c r="X57" s="73">
        <v>55</v>
      </c>
      <c r="Y57" s="97">
        <f t="shared" si="0"/>
        <v>1.0441940168630237</v>
      </c>
    </row>
    <row r="58" spans="1:25" x14ac:dyDescent="0.45">
      <c r="A58" s="9">
        <f t="shared" si="1"/>
        <v>56</v>
      </c>
      <c r="B58" s="23" t="s">
        <v>161</v>
      </c>
      <c r="C58" s="24" t="s">
        <v>267</v>
      </c>
      <c r="D58" s="95">
        <f>MIN(_xlfn.XLOOKUP(B58,'F3E 2025'!B:B,'F3E 2025'!E:E,200),_xlfn.XLOOKUP(B58,'F3E 2023'!B:B,'F3E 2023'!E:E,200),_xlfn.XLOOKUP(B58,'F3E 2022'!B:B,'F3E 2022'!E:E,200),_xlfn.XLOOKUP(B58,'F3E 2019'!B:B,'F3E 2019'!E:E,200),_xlfn.XLOOKUP(B58,'F3E 2018'!B:B,'F3E 2018'!E:E,200),_xlfn.XLOOKUP(B58,'F3E 2016'!B:B,'F3E 2016'!E:E,200),_xlfn.XLOOKUP(B58,'F3E 2014'!B:B,'F3E 2014'!E:E,200),_xlfn.XLOOKUP(B58,'F3E 2012'!B:B,'F3E 2012'!E:E,200),_xlfn.XLOOKUP(B58,'F3E 2010'!B:B,'F3E 2010'!E:E,200),_xlfn.XLOOKUP(B58,'F3E 2008'!B:B,'F3E 2008'!B:B,200),_xlfn.XLOOKUP(B58,'F3E 2006'!B:B,'F3E 2006'!E:E,200),_xlfn.XLOOKUP(B58,'F3E 2004'!B:B,'F3E 2004'!E:E,200),_xlfn.XLOOKUP(B58,'F3E 2002'!B:B,'F3E 2002'!E:E,200),_xlfn.XLOOKUP(B58,'F3E 2000'!B:B,'F3E 2000'!E:E,200),_xlfn.XLOOKUP(B58,'F3E 1998'!B:B,'F3E 1998'!E:E,200),_xlfn.XLOOKUP(B58,'F3E 1996'!B:B,'F3E 1996'!E:E,200),_xlfn.XLOOKUP(B58,'F3E 1994'!B:B,'F3E 1994'!E:E,200))</f>
        <v>59.18</v>
      </c>
      <c r="E58" s="78">
        <f>_xlfn.XLOOKUP(F58,X:X,Y:Y,0)+_xlfn.XLOOKUP(G58,X:X,Y:Y,0)+_xlfn.XLOOKUP(H58,X:X,Y:Y,0)+_xlfn.XLOOKUP(I58,X:X,Y:Y,0)+_xlfn.XLOOKUP(J58,X:X,Y:Y,0)+_xlfn.XLOOKUP(K58,X:X,Y:Y,0)+_xlfn.XLOOKUP(L58,X:X,Y:Y,0)+_xlfn.XLOOKUP(M58,X:X,Y:Y,0)+_xlfn.XLOOKUP(N58,X:X,Y:Y,0)+_xlfn.XLOOKUP(O58,X:X,Y:Y,0)+_xlfn.XLOOKUP(P58,X:X,Y:Y,0)+_xlfn.XLOOKUP(Q58,X:X,Y:Y,0)+_xlfn.XLOOKUP(R58,X:X,Y:Y,0)+_xlfn.XLOOKUP(S58,X:X,Y:Y,0)+_xlfn.XLOOKUP(T58,X:X,Y:Y,0)+_xlfn.XLOOKUP(U58,X:X,Y:Y,0)+_xlfn.XLOOKUP(V58,X:X,Y:Y,0)</f>
        <v>61.280224588889141</v>
      </c>
      <c r="F58" s="6" t="str">
        <f>_xlfn.XLOOKUP(B58,'F3E 2025'!$B$3:$B$22,'F3E 2025'!$A$3:$A$22,"-")</f>
        <v>-</v>
      </c>
      <c r="G58" s="6" t="str">
        <f>_xlfn.XLOOKUP(B58,'F3E 2023'!$B$3:$B$22,'F3E 2023'!$A$3:$A$22,"-")</f>
        <v>-</v>
      </c>
      <c r="H58" s="6" t="str">
        <f>_xlfn.XLOOKUP(B58,'F3E 2022'!$B$3:$B$100,'F3E 2022'!$A$3:$A$100,"-")</f>
        <v>-</v>
      </c>
      <c r="I58" s="6" t="str">
        <f>_xlfn.XLOOKUP(B58,'F3E 2019'!$B$3:$B$100,'F3E 2019'!$A$3:$A$100,"-")</f>
        <v>-</v>
      </c>
      <c r="J58" s="6" t="str">
        <f>_xlfn.XLOOKUP(B58,'F3E 2018'!$B$3:$B$96,'F3E 2018'!$A$3:$A$96,"-")</f>
        <v>-</v>
      </c>
      <c r="K58" s="6">
        <f>_xlfn.XLOOKUP(B58,'F3E 2016'!$B$3:$B$100,'F3E 2016'!$A$3:$A$100,"-")</f>
        <v>14</v>
      </c>
      <c r="L58" s="6">
        <f>_xlfn.XLOOKUP(B58,'F3E 2014'!$B$3:$B$100,'F3E 2014'!$A$3:$A$100,"-")</f>
        <v>14</v>
      </c>
      <c r="M58" s="6" t="str">
        <f>_xlfn.XLOOKUP(B58,'F3E 2012'!$B$3:$B$100,'F3E 2012'!$A$3:$A$100,"-")</f>
        <v>-</v>
      </c>
      <c r="N58" s="6" t="str">
        <f>_xlfn.XLOOKUP(B58,'F3E 2010'!$B$3:$B$100,'F3E 2010'!$A$3:$A$100,"-")</f>
        <v>-</v>
      </c>
      <c r="O58" s="6" t="str">
        <f>_xlfn.XLOOKUP(B58,'F3E 2008'!$B$3:$B$100,'F3E 2008'!$A$3:$A$100,"-")</f>
        <v>-</v>
      </c>
      <c r="P58" s="6" t="str">
        <f>_xlfn.XLOOKUP(B58,'F3E 2006'!$B$3:$B$100,'F3E 2006'!$A$3:$A$100,"-")</f>
        <v>-</v>
      </c>
      <c r="Q58" s="6" t="str">
        <f>_xlfn.XLOOKUP(B58,'F3E 2004'!$B$3:$B$100,'F3E 2004'!$A$3:$A$100,"-")</f>
        <v>-</v>
      </c>
      <c r="R58" s="6">
        <f>_xlfn.XLOOKUP(B58,'F3E 2002'!$B$3:$B$100,'F3E 2002'!$A$3:$A$100,"-")</f>
        <v>10</v>
      </c>
      <c r="S58" s="6" t="str">
        <f>_xlfn.XLOOKUP(B58,'F3E 2000'!$B$3:$B$100,'F3E 2000'!$A$3:$A$100,"-")</f>
        <v>-</v>
      </c>
      <c r="T58" s="6" t="str">
        <f>_xlfn.XLOOKUP(B58,'F3E 1998'!$B$3:$B$100,'F3E 1998'!$A$3:$A$100,"-")</f>
        <v>-</v>
      </c>
      <c r="U58" s="6" t="str">
        <f>_xlfn.XLOOKUP(B58,'F3E 1996'!$B$3:$B$100,'F3E 1996'!$A$3:$A$100,"-")</f>
        <v>-</v>
      </c>
      <c r="V58" s="7" t="str">
        <f>_xlfn.XLOOKUP(B58,'F3E 1994'!$B$3:$B$100,'F3E 1994'!$A$3:$A$100,"-")</f>
        <v>-</v>
      </c>
      <c r="X58" s="73">
        <v>56</v>
      </c>
      <c r="Y58" s="97">
        <f t="shared" si="0"/>
        <v>1.0383108165197421</v>
      </c>
    </row>
    <row r="59" spans="1:25" x14ac:dyDescent="0.45">
      <c r="A59" s="9">
        <f t="shared" si="1"/>
        <v>57</v>
      </c>
      <c r="B59" s="23" t="s">
        <v>76</v>
      </c>
      <c r="C59" s="24" t="s">
        <v>13</v>
      </c>
      <c r="D59" s="95">
        <f>MIN(_xlfn.XLOOKUP(B59,'F3E 2025'!B:B,'F3E 2025'!E:E,200),_xlfn.XLOOKUP(B59,'F3E 2023'!B:B,'F3E 2023'!E:E,200),_xlfn.XLOOKUP(B59,'F3E 2022'!B:B,'F3E 2022'!E:E,200),_xlfn.XLOOKUP(B59,'F3E 2019'!B:B,'F3E 2019'!E:E,200),_xlfn.XLOOKUP(B59,'F3E 2018'!B:B,'F3E 2018'!E:E,200),_xlfn.XLOOKUP(B59,'F3E 2016'!B:B,'F3E 2016'!E:E,200),_xlfn.XLOOKUP(B59,'F3E 2014'!B:B,'F3E 2014'!E:E,200),_xlfn.XLOOKUP(B59,'F3E 2012'!B:B,'F3E 2012'!E:E,200),_xlfn.XLOOKUP(B59,'F3E 2010'!B:B,'F3E 2010'!E:E,200),_xlfn.XLOOKUP(B59,'F3E 2008'!B:B,'F3E 2008'!B:B,200),_xlfn.XLOOKUP(B59,'F3E 2006'!B:B,'F3E 2006'!E:E,200),_xlfn.XLOOKUP(B59,'F3E 2004'!B:B,'F3E 2004'!E:E,200),_xlfn.XLOOKUP(B59,'F3E 2002'!B:B,'F3E 2002'!E:E,200),_xlfn.XLOOKUP(B59,'F3E 2000'!B:B,'F3E 2000'!E:E,200),_xlfn.XLOOKUP(B59,'F3E 1998'!B:B,'F3E 1998'!E:E,200),_xlfn.XLOOKUP(B59,'F3E 1996'!B:B,'F3E 1996'!E:E,200),_xlfn.XLOOKUP(B59,'F3E 1994'!B:B,'F3E 1994'!E:E,200))</f>
        <v>62.27</v>
      </c>
      <c r="E59" s="78">
        <f>_xlfn.XLOOKUP(F59,X:X,Y:Y,0)+_xlfn.XLOOKUP(G59,X:X,Y:Y,0)+_xlfn.XLOOKUP(H59,X:X,Y:Y,0)+_xlfn.XLOOKUP(I59,X:X,Y:Y,0)+_xlfn.XLOOKUP(J59,X:X,Y:Y,0)+_xlfn.XLOOKUP(K59,X:X,Y:Y,0)+_xlfn.XLOOKUP(L59,X:X,Y:Y,0)+_xlfn.XLOOKUP(M59,X:X,Y:Y,0)+_xlfn.XLOOKUP(N59,X:X,Y:Y,0)+_xlfn.XLOOKUP(O59,X:X,Y:Y,0)+_xlfn.XLOOKUP(P59,X:X,Y:Y,0)+_xlfn.XLOOKUP(Q59,X:X,Y:Y,0)+_xlfn.XLOOKUP(R59,X:X,Y:Y,0)+_xlfn.XLOOKUP(S59,X:X,Y:Y,0)+_xlfn.XLOOKUP(T59,X:X,Y:Y,0)+_xlfn.XLOOKUP(U59,X:X,Y:Y,0)+_xlfn.XLOOKUP(V59,X:X,Y:Y,0)</f>
        <v>60.940600791399945</v>
      </c>
      <c r="F59" s="6" t="str">
        <f>_xlfn.XLOOKUP(B59,'F3E 2025'!$B$3:$B$22,'F3E 2025'!$A$3:$A$22,"-")</f>
        <v>-</v>
      </c>
      <c r="G59" s="6" t="str">
        <f>_xlfn.XLOOKUP(B59,'F3E 2023'!$B$3:$B$22,'F3E 2023'!$A$3:$A$22,"-")</f>
        <v>-</v>
      </c>
      <c r="H59" s="6">
        <f>_xlfn.XLOOKUP(B59,'F3E 2022'!$B$3:$B$100,'F3E 2022'!$A$3:$A$100,"-")</f>
        <v>10</v>
      </c>
      <c r="I59" s="6" t="str">
        <f>_xlfn.XLOOKUP(B59,'F3E 2019'!$B$3:$B$100,'F3E 2019'!$A$3:$A$100,"-")</f>
        <v>-</v>
      </c>
      <c r="J59" s="6" t="str">
        <f>_xlfn.XLOOKUP(B59,'F3E 2018'!$B$3:$B$96,'F3E 2018'!$A$3:$A$96,"-")</f>
        <v>-</v>
      </c>
      <c r="K59" s="6" t="str">
        <f>_xlfn.XLOOKUP(B59,'F3E 2016'!$B$3:$B$100,'F3E 2016'!$A$3:$A$100,"-")</f>
        <v>-</v>
      </c>
      <c r="L59" s="6" t="str">
        <f>_xlfn.XLOOKUP(B59,'F3E 2014'!$B$3:$B$100,'F3E 2014'!$A$3:$A$100,"-")</f>
        <v>-</v>
      </c>
      <c r="M59" s="6" t="str">
        <f>_xlfn.XLOOKUP(B59,'F3E 2012'!$B$3:$B$100,'F3E 2012'!$A$3:$A$100,"-")</f>
        <v>-</v>
      </c>
      <c r="N59" s="6" t="str">
        <f>_xlfn.XLOOKUP(B59,'F3E 2010'!$B$3:$B$100,'F3E 2010'!$A$3:$A$100,"-")</f>
        <v>-</v>
      </c>
      <c r="O59" s="6" t="str">
        <f>_xlfn.XLOOKUP(B59,'F3E 2008'!$B$3:$B$100,'F3E 2008'!$A$3:$A$100,"-")</f>
        <v>-</v>
      </c>
      <c r="P59" s="6">
        <f>_xlfn.XLOOKUP(B59,'F3E 2006'!$B$3:$B$100,'F3E 2006'!$A$3:$A$100,"-")</f>
        <v>9</v>
      </c>
      <c r="Q59" s="6" t="str">
        <f>_xlfn.XLOOKUP(B59,'F3E 2004'!$B$3:$B$100,'F3E 2004'!$A$3:$A$100,"-")</f>
        <v>-</v>
      </c>
      <c r="R59" s="6" t="str">
        <f>_xlfn.XLOOKUP(B59,'F3E 2002'!$B$3:$B$100,'F3E 2002'!$A$3:$A$100,"-")</f>
        <v>-</v>
      </c>
      <c r="S59" s="6" t="str">
        <f>_xlfn.XLOOKUP(B59,'F3E 2000'!$B$3:$B$100,'F3E 2000'!$A$3:$A$100,"-")</f>
        <v>-</v>
      </c>
      <c r="T59" s="6" t="str">
        <f>_xlfn.XLOOKUP(B59,'F3E 1998'!$B$3:$B$100,'F3E 1998'!$A$3:$A$100,"-")</f>
        <v>-</v>
      </c>
      <c r="U59" s="6" t="str">
        <f>_xlfn.XLOOKUP(B59,'F3E 1996'!$B$3:$B$100,'F3E 1996'!$A$3:$A$100,"-")</f>
        <v>-</v>
      </c>
      <c r="V59" s="7" t="str">
        <f>_xlfn.XLOOKUP(B59,'F3E 1994'!$B$3:$B$100,'F3E 1994'!$A$3:$A$100,"-")</f>
        <v>-</v>
      </c>
      <c r="X59" s="73">
        <v>57</v>
      </c>
      <c r="Y59" s="97">
        <f t="shared" si="0"/>
        <v>1.0332108001623488</v>
      </c>
    </row>
    <row r="60" spans="1:25" x14ac:dyDescent="0.45">
      <c r="A60" s="9">
        <f t="shared" si="1"/>
        <v>58</v>
      </c>
      <c r="B60" s="23" t="s">
        <v>153</v>
      </c>
      <c r="C60" s="24" t="s">
        <v>23</v>
      </c>
      <c r="D60" s="95">
        <f>MIN(_xlfn.XLOOKUP(B60,'F3E 2025'!B:B,'F3E 2025'!E:E,200),_xlfn.XLOOKUP(B60,'F3E 2023'!B:B,'F3E 2023'!E:E,200),_xlfn.XLOOKUP(B60,'F3E 2022'!B:B,'F3E 2022'!E:E,200),_xlfn.XLOOKUP(B60,'F3E 2019'!B:B,'F3E 2019'!E:E,200),_xlfn.XLOOKUP(B60,'F3E 2018'!B:B,'F3E 2018'!E:E,200),_xlfn.XLOOKUP(B60,'F3E 2016'!B:B,'F3E 2016'!E:E,200),_xlfn.XLOOKUP(B60,'F3E 2014'!B:B,'F3E 2014'!E:E,200),_xlfn.XLOOKUP(B60,'F3E 2012'!B:B,'F3E 2012'!E:E,200),_xlfn.XLOOKUP(B60,'F3E 2010'!B:B,'F3E 2010'!E:E,200),_xlfn.XLOOKUP(B60,'F3E 2008'!B:B,'F3E 2008'!B:B,200),_xlfn.XLOOKUP(B60,'F3E 2006'!B:B,'F3E 2006'!E:E,200),_xlfn.XLOOKUP(B60,'F3E 2004'!B:B,'F3E 2004'!E:E,200),_xlfn.XLOOKUP(B60,'F3E 2002'!B:B,'F3E 2002'!E:E,200),_xlfn.XLOOKUP(B60,'F3E 2000'!B:B,'F3E 2000'!E:E,200),_xlfn.XLOOKUP(B60,'F3E 1998'!B:B,'F3E 1998'!E:E,200),_xlfn.XLOOKUP(B60,'F3E 1996'!B:B,'F3E 1996'!E:E,200),_xlfn.XLOOKUP(B60,'F3E 1994'!B:B,'F3E 1994'!E:E,200))</f>
        <v>56.51</v>
      </c>
      <c r="E60" s="78">
        <f>_xlfn.XLOOKUP(F60,X:X,Y:Y,0)+_xlfn.XLOOKUP(G60,X:X,Y:Y,0)+_xlfn.XLOOKUP(H60,X:X,Y:Y,0)+_xlfn.XLOOKUP(I60,X:X,Y:Y,0)+_xlfn.XLOOKUP(J60,X:X,Y:Y,0)+_xlfn.XLOOKUP(K60,X:X,Y:Y,0)+_xlfn.XLOOKUP(L60,X:X,Y:Y,0)+_xlfn.XLOOKUP(M60,X:X,Y:Y,0)+_xlfn.XLOOKUP(N60,X:X,Y:Y,0)+_xlfn.XLOOKUP(O60,X:X,Y:Y,0)+_xlfn.XLOOKUP(P60,X:X,Y:Y,0)+_xlfn.XLOOKUP(Q60,X:X,Y:Y,0)+_xlfn.XLOOKUP(R60,X:X,Y:Y,0)+_xlfn.XLOOKUP(S60,X:X,Y:Y,0)+_xlfn.XLOOKUP(T60,X:X,Y:Y,0)+_xlfn.XLOOKUP(U60,X:X,Y:Y,0)+_xlfn.XLOOKUP(V60,X:X,Y:Y,0)</f>
        <v>57.411104762442704</v>
      </c>
      <c r="F60" s="6" t="str">
        <f>_xlfn.XLOOKUP(B60,'F3E 2025'!$B$3:$B$22,'F3E 2025'!$A$3:$A$22,"-")</f>
        <v>-</v>
      </c>
      <c r="G60" s="6" t="str">
        <f>_xlfn.XLOOKUP(B60,'F3E 2023'!$B$3:$B$22,'F3E 2023'!$A$3:$A$22,"-")</f>
        <v>-</v>
      </c>
      <c r="H60" s="6" t="str">
        <f>_xlfn.XLOOKUP(B60,'F3E 2022'!$B$3:$B$100,'F3E 2022'!$A$3:$A$100,"-")</f>
        <v>-</v>
      </c>
      <c r="I60" s="6" t="str">
        <f>_xlfn.XLOOKUP(B60,'F3E 2019'!$B$3:$B$100,'F3E 2019'!$A$3:$A$100,"-")</f>
        <v>-</v>
      </c>
      <c r="J60" s="6" t="str">
        <f>_xlfn.XLOOKUP(B60,'F3E 2018'!$B$3:$B$96,'F3E 2018'!$A$3:$A$96,"-")</f>
        <v>-</v>
      </c>
      <c r="K60" s="6" t="str">
        <f>_xlfn.XLOOKUP(B60,'F3E 2016'!$B$3:$B$100,'F3E 2016'!$A$3:$A$100,"-")</f>
        <v>-</v>
      </c>
      <c r="L60" s="6">
        <f>_xlfn.XLOOKUP(B60,'F3E 2014'!$B$3:$B$100,'F3E 2014'!$A$3:$A$100,"-")</f>
        <v>15</v>
      </c>
      <c r="M60" s="6">
        <f>_xlfn.XLOOKUP(B60,'F3E 2012'!$B$3:$B$100,'F3E 2012'!$A$3:$A$100,"-")</f>
        <v>7</v>
      </c>
      <c r="N60" s="6" t="str">
        <f>_xlfn.XLOOKUP(B60,'F3E 2010'!$B$3:$B$100,'F3E 2010'!$A$3:$A$100,"-")</f>
        <v>-</v>
      </c>
      <c r="O60" s="6" t="str">
        <f>_xlfn.XLOOKUP(B60,'F3E 2008'!$B$3:$B$100,'F3E 2008'!$A$3:$A$100,"-")</f>
        <v>-</v>
      </c>
      <c r="P60" s="6" t="str">
        <f>_xlfn.XLOOKUP(B60,'F3E 2006'!$B$3:$B$100,'F3E 2006'!$A$3:$A$100,"-")</f>
        <v>-</v>
      </c>
      <c r="Q60" s="6" t="str">
        <f>_xlfn.XLOOKUP(B60,'F3E 2004'!$B$3:$B$100,'F3E 2004'!$A$3:$A$100,"-")</f>
        <v>-</v>
      </c>
      <c r="R60" s="6" t="str">
        <f>_xlfn.XLOOKUP(B60,'F3E 2002'!$B$3:$B$100,'F3E 2002'!$A$3:$A$100,"-")</f>
        <v>-</v>
      </c>
      <c r="S60" s="6" t="str">
        <f>_xlfn.XLOOKUP(B60,'F3E 2000'!$B$3:$B$100,'F3E 2000'!$A$3:$A$100,"-")</f>
        <v>-</v>
      </c>
      <c r="T60" s="6" t="str">
        <f>_xlfn.XLOOKUP(B60,'F3E 1998'!$B$3:$B$100,'F3E 1998'!$A$3:$A$100,"-")</f>
        <v>-</v>
      </c>
      <c r="U60" s="6" t="str">
        <f>_xlfn.XLOOKUP(B60,'F3E 1996'!$B$3:$B$100,'F3E 1996'!$A$3:$A$100,"-")</f>
        <v>-</v>
      </c>
      <c r="V60" s="7" t="str">
        <f>_xlfn.XLOOKUP(B60,'F3E 1994'!$B$3:$B$100,'F3E 1994'!$A$3:$A$100,"-")</f>
        <v>-</v>
      </c>
      <c r="X60" s="73">
        <v>58</v>
      </c>
      <c r="Y60" s="97">
        <f t="shared" si="0"/>
        <v>1.0287897086937599</v>
      </c>
    </row>
    <row r="61" spans="1:25" x14ac:dyDescent="0.45">
      <c r="A61" s="9">
        <f t="shared" si="1"/>
        <v>59</v>
      </c>
      <c r="B61" s="23" t="s">
        <v>246</v>
      </c>
      <c r="C61" s="24" t="s">
        <v>50</v>
      </c>
      <c r="D61" s="95">
        <f>MIN(_xlfn.XLOOKUP(B61,'F3E 2025'!B:B,'F3E 2025'!E:E,200),_xlfn.XLOOKUP(B61,'F3E 2023'!B:B,'F3E 2023'!E:E,200),_xlfn.XLOOKUP(B61,'F3E 2022'!B:B,'F3E 2022'!E:E,200),_xlfn.XLOOKUP(B61,'F3E 2019'!B:B,'F3E 2019'!E:E,200),_xlfn.XLOOKUP(B61,'F3E 2018'!B:B,'F3E 2018'!E:E,200),_xlfn.XLOOKUP(B61,'F3E 2016'!B:B,'F3E 2016'!E:E,200),_xlfn.XLOOKUP(B61,'F3E 2014'!B:B,'F3E 2014'!E:E,200),_xlfn.XLOOKUP(B61,'F3E 2012'!B:B,'F3E 2012'!E:E,200),_xlfn.XLOOKUP(B61,'F3E 2010'!B:B,'F3E 2010'!E:E,200),_xlfn.XLOOKUP(B61,'F3E 2008'!B:B,'F3E 2008'!B:B,200),_xlfn.XLOOKUP(B61,'F3E 2006'!B:B,'F3E 2006'!E:E,200),_xlfn.XLOOKUP(B61,'F3E 2004'!B:B,'F3E 2004'!E:E,200),_xlfn.XLOOKUP(B61,'F3E 2002'!B:B,'F3E 2002'!E:E,200),_xlfn.XLOOKUP(B61,'F3E 2000'!B:B,'F3E 2000'!E:E,200),_xlfn.XLOOKUP(B61,'F3E 1998'!B:B,'F3E 1998'!E:E,200),_xlfn.XLOOKUP(B61,'F3E 1996'!B:B,'F3E 1996'!E:E,200),_xlfn.XLOOKUP(B61,'F3E 1994'!B:B,'F3E 1994'!E:E,200))</f>
        <v>57.16</v>
      </c>
      <c r="E61" s="78">
        <f>_xlfn.XLOOKUP(F61,X:X,Y:Y,0)+_xlfn.XLOOKUP(G61,X:X,Y:Y,0)+_xlfn.XLOOKUP(H61,X:X,Y:Y,0)+_xlfn.XLOOKUP(I61,X:X,Y:Y,0)+_xlfn.XLOOKUP(J61,X:X,Y:Y,0)+_xlfn.XLOOKUP(K61,X:X,Y:Y,0)+_xlfn.XLOOKUP(L61,X:X,Y:Y,0)+_xlfn.XLOOKUP(M61,X:X,Y:Y,0)+_xlfn.XLOOKUP(N61,X:X,Y:Y,0)+_xlfn.XLOOKUP(O61,X:X,Y:Y,0)+_xlfn.XLOOKUP(P61,X:X,Y:Y,0)+_xlfn.XLOOKUP(Q61,X:X,Y:Y,0)+_xlfn.XLOOKUP(R61,X:X,Y:Y,0)+_xlfn.XLOOKUP(S61,X:X,Y:Y,0)+_xlfn.XLOOKUP(T61,X:X,Y:Y,0)+_xlfn.XLOOKUP(U61,X:X,Y:Y,0)+_xlfn.XLOOKUP(V61,X:X,Y:Y,0)</f>
        <v>56.907094078768168</v>
      </c>
      <c r="F61" s="6" t="str">
        <f>_xlfn.XLOOKUP(B61,'F3E 2025'!$B$3:$B$22,'F3E 2025'!$A$3:$A$22,"-")</f>
        <v>-</v>
      </c>
      <c r="G61" s="6" t="str">
        <f>_xlfn.XLOOKUP(B61,'F3E 2023'!$B$3:$B$22,'F3E 2023'!$A$3:$A$22,"-")</f>
        <v>-</v>
      </c>
      <c r="H61" s="6" t="str">
        <f>_xlfn.XLOOKUP(B61,'F3E 2022'!$B$3:$B$100,'F3E 2022'!$A$3:$A$100,"-")</f>
        <v>-</v>
      </c>
      <c r="I61" s="6" t="str">
        <f>_xlfn.XLOOKUP(B61,'F3E 2019'!$B$3:$B$100,'F3E 2019'!$A$3:$A$100,"-")</f>
        <v>-</v>
      </c>
      <c r="J61" s="6" t="str">
        <f>_xlfn.XLOOKUP(B61,'F3E 2018'!$B$3:$B$96,'F3E 2018'!$A$3:$A$96,"-")</f>
        <v>-</v>
      </c>
      <c r="K61" s="6">
        <f>_xlfn.XLOOKUP(B61,'F3E 2016'!$B$3:$B$100,'F3E 2016'!$A$3:$A$100,"-")</f>
        <v>5</v>
      </c>
      <c r="L61" s="6" t="str">
        <f>_xlfn.XLOOKUP(B61,'F3E 2014'!$B$3:$B$100,'F3E 2014'!$A$3:$A$100,"-")</f>
        <v>-</v>
      </c>
      <c r="M61" s="6" t="str">
        <f>_xlfn.XLOOKUP(B61,'F3E 2012'!$B$3:$B$100,'F3E 2012'!$A$3:$A$100,"-")</f>
        <v>-</v>
      </c>
      <c r="N61" s="6" t="str">
        <f>_xlfn.XLOOKUP(B61,'F3E 2010'!$B$3:$B$100,'F3E 2010'!$A$3:$A$100,"-")</f>
        <v>-</v>
      </c>
      <c r="O61" s="6" t="str">
        <f>_xlfn.XLOOKUP(B61,'F3E 2008'!$B$3:$B$100,'F3E 2008'!$A$3:$A$100,"-")</f>
        <v>-</v>
      </c>
      <c r="P61" s="6" t="str">
        <f>_xlfn.XLOOKUP(B61,'F3E 2006'!$B$3:$B$100,'F3E 2006'!$A$3:$A$100,"-")</f>
        <v>-</v>
      </c>
      <c r="Q61" s="6" t="str">
        <f>_xlfn.XLOOKUP(B61,'F3E 2004'!$B$3:$B$100,'F3E 2004'!$A$3:$A$100,"-")</f>
        <v>-</v>
      </c>
      <c r="R61" s="6" t="str">
        <f>_xlfn.XLOOKUP(B61,'F3E 2002'!$B$3:$B$100,'F3E 2002'!$A$3:$A$100,"-")</f>
        <v>-</v>
      </c>
      <c r="S61" s="6" t="str">
        <f>_xlfn.XLOOKUP(B61,'F3E 2000'!$B$3:$B$100,'F3E 2000'!$A$3:$A$100,"-")</f>
        <v>-</v>
      </c>
      <c r="T61" s="6" t="str">
        <f>_xlfn.XLOOKUP(B61,'F3E 1998'!$B$3:$B$100,'F3E 1998'!$A$3:$A$100,"-")</f>
        <v>-</v>
      </c>
      <c r="U61" s="6" t="str">
        <f>_xlfn.XLOOKUP(B61,'F3E 1996'!$B$3:$B$100,'F3E 1996'!$A$3:$A$100,"-")</f>
        <v>-</v>
      </c>
      <c r="V61" s="7" t="str">
        <f>_xlfn.XLOOKUP(B61,'F3E 1994'!$B$3:$B$100,'F3E 1994'!$A$3:$A$100,"-")</f>
        <v>-</v>
      </c>
      <c r="X61" s="73">
        <v>59</v>
      </c>
      <c r="Y61" s="97">
        <f t="shared" si="0"/>
        <v>1.0249571622068661</v>
      </c>
    </row>
    <row r="62" spans="1:25" ht="14.65" thickBot="1" x14ac:dyDescent="0.5">
      <c r="A62" s="9">
        <f t="shared" si="1"/>
        <v>60</v>
      </c>
      <c r="B62" s="23" t="s">
        <v>198</v>
      </c>
      <c r="C62" s="24" t="s">
        <v>13</v>
      </c>
      <c r="D62" s="95">
        <f>MIN(_xlfn.XLOOKUP(B62,'F3E 2025'!B:B,'F3E 2025'!E:E,200),_xlfn.XLOOKUP(B62,'F3E 2023'!B:B,'F3E 2023'!E:E,200),_xlfn.XLOOKUP(B62,'F3E 2022'!B:B,'F3E 2022'!E:E,200),_xlfn.XLOOKUP(B62,'F3E 2019'!B:B,'F3E 2019'!E:E,200),_xlfn.XLOOKUP(B62,'F3E 2018'!B:B,'F3E 2018'!E:E,200),_xlfn.XLOOKUP(B62,'F3E 2016'!B:B,'F3E 2016'!E:E,200),_xlfn.XLOOKUP(B62,'F3E 2014'!B:B,'F3E 2014'!E:E,200),_xlfn.XLOOKUP(B62,'F3E 2012'!B:B,'F3E 2012'!E:E,200),_xlfn.XLOOKUP(B62,'F3E 2010'!B:B,'F3E 2010'!E:E,200),_xlfn.XLOOKUP(B62,'F3E 2008'!B:B,'F3E 2008'!B:B,200),_xlfn.XLOOKUP(B62,'F3E 2006'!B:B,'F3E 2006'!E:E,200),_xlfn.XLOOKUP(B62,'F3E 2004'!B:B,'F3E 2004'!E:E,200),_xlfn.XLOOKUP(B62,'F3E 2002'!B:B,'F3E 2002'!E:E,200),_xlfn.XLOOKUP(B62,'F3E 2000'!B:B,'F3E 2000'!E:E,200),_xlfn.XLOOKUP(B62,'F3E 1998'!B:B,'F3E 1998'!E:E,200),_xlfn.XLOOKUP(B62,'F3E 1996'!B:B,'F3E 1996'!E:E,200),_xlfn.XLOOKUP(B62,'F3E 1994'!B:B,'F3E 1994'!E:E,200))</f>
        <v>88.6</v>
      </c>
      <c r="E62" s="78">
        <f>_xlfn.XLOOKUP(F62,X:X,Y:Y,0)+_xlfn.XLOOKUP(G62,X:X,Y:Y,0)+_xlfn.XLOOKUP(H62,X:X,Y:Y,0)+_xlfn.XLOOKUP(I62,X:X,Y:Y,0)+_xlfn.XLOOKUP(J62,X:X,Y:Y,0)+_xlfn.XLOOKUP(K62,X:X,Y:Y,0)+_xlfn.XLOOKUP(L62,X:X,Y:Y,0)+_xlfn.XLOOKUP(M62,X:X,Y:Y,0)+_xlfn.XLOOKUP(N62,X:X,Y:Y,0)+_xlfn.XLOOKUP(O62,X:X,Y:Y,0)+_xlfn.XLOOKUP(P62,X:X,Y:Y,0)+_xlfn.XLOOKUP(Q62,X:X,Y:Y,0)+_xlfn.XLOOKUP(R62,X:X,Y:Y,0)+_xlfn.XLOOKUP(S62,X:X,Y:Y,0)+_xlfn.XLOOKUP(T62,X:X,Y:Y,0)+_xlfn.XLOOKUP(U62,X:X,Y:Y,0)+_xlfn.XLOOKUP(V62,X:X,Y:Y,0)</f>
        <v>56.907094078768168</v>
      </c>
      <c r="F62" s="6" t="str">
        <f>_xlfn.XLOOKUP(B62,'F3E 2025'!$B$3:$B$22,'F3E 2025'!$A$3:$A$22,"-")</f>
        <v>-</v>
      </c>
      <c r="G62" s="6" t="str">
        <f>_xlfn.XLOOKUP(B62,'F3E 2023'!$B$3:$B$22,'F3E 2023'!$A$3:$A$22,"-")</f>
        <v>-</v>
      </c>
      <c r="H62" s="6" t="str">
        <f>_xlfn.XLOOKUP(B62,'F3E 2022'!$B$3:$B$100,'F3E 2022'!$A$3:$A$100,"-")</f>
        <v>-</v>
      </c>
      <c r="I62" s="6" t="str">
        <f>_xlfn.XLOOKUP(B62,'F3E 2019'!$B$3:$B$100,'F3E 2019'!$A$3:$A$100,"-")</f>
        <v>-</v>
      </c>
      <c r="J62" s="6" t="str">
        <f>_xlfn.XLOOKUP(B62,'F3E 2018'!$B$3:$B$96,'F3E 2018'!$A$3:$A$96,"-")</f>
        <v>-</v>
      </c>
      <c r="K62" s="6" t="str">
        <f>_xlfn.XLOOKUP(B62,'F3E 2016'!$B$3:$B$100,'F3E 2016'!$A$3:$A$100,"-")</f>
        <v>-</v>
      </c>
      <c r="L62" s="6" t="str">
        <f>_xlfn.XLOOKUP(B62,'F3E 2014'!$B$3:$B$100,'F3E 2014'!$A$3:$A$100,"-")</f>
        <v>-</v>
      </c>
      <c r="M62" s="6" t="str">
        <f>_xlfn.XLOOKUP(B62,'F3E 2012'!$B$3:$B$100,'F3E 2012'!$A$3:$A$100,"-")</f>
        <v>-</v>
      </c>
      <c r="N62" s="6" t="str">
        <f>_xlfn.XLOOKUP(B62,'F3E 2010'!$B$3:$B$100,'F3E 2010'!$A$3:$A$100,"-")</f>
        <v>-</v>
      </c>
      <c r="O62" s="6" t="str">
        <f>_xlfn.XLOOKUP(B62,'F3E 2008'!$B$3:$B$100,'F3E 2008'!$A$3:$A$100,"-")</f>
        <v>-</v>
      </c>
      <c r="P62" s="6" t="str">
        <f>_xlfn.XLOOKUP(B62,'F3E 2006'!$B$3:$B$100,'F3E 2006'!$A$3:$A$100,"-")</f>
        <v>-</v>
      </c>
      <c r="Q62" s="6" t="str">
        <f>_xlfn.XLOOKUP(B62,'F3E 2004'!$B$3:$B$100,'F3E 2004'!$A$3:$A$100,"-")</f>
        <v>-</v>
      </c>
      <c r="R62" s="6" t="str">
        <f>_xlfn.XLOOKUP(B62,'F3E 2002'!$B$3:$B$100,'F3E 2002'!$A$3:$A$100,"-")</f>
        <v>-</v>
      </c>
      <c r="S62" s="6" t="str">
        <f>_xlfn.XLOOKUP(B62,'F3E 2000'!$B$3:$B$100,'F3E 2000'!$A$3:$A$100,"-")</f>
        <v>-</v>
      </c>
      <c r="T62" s="6">
        <f>_xlfn.XLOOKUP(B62,'F3E 1998'!$B$3:$B$100,'F3E 1998'!$A$3:$A$100,"-")</f>
        <v>5</v>
      </c>
      <c r="U62" s="6" t="str">
        <f>_xlfn.XLOOKUP(B62,'F3E 1996'!$B$3:$B$100,'F3E 1996'!$A$3:$A$100,"-")</f>
        <v>-</v>
      </c>
      <c r="V62" s="7" t="str">
        <f>_xlfn.XLOOKUP(B62,'F3E 1994'!$B$3:$B$100,'F3E 1994'!$A$3:$A$100,"-")</f>
        <v>-</v>
      </c>
      <c r="X62" s="27">
        <v>60</v>
      </c>
      <c r="Y62" s="98">
        <f t="shared" si="0"/>
        <v>1.0216348123576127</v>
      </c>
    </row>
    <row r="63" spans="1:25" x14ac:dyDescent="0.45">
      <c r="A63" s="9">
        <f t="shared" si="1"/>
        <v>61</v>
      </c>
      <c r="B63" s="23" t="s">
        <v>126</v>
      </c>
      <c r="C63" s="24" t="s">
        <v>267</v>
      </c>
      <c r="D63" s="95">
        <f>MIN(_xlfn.XLOOKUP(B63,'F3E 2025'!B:B,'F3E 2025'!E:E,200),_xlfn.XLOOKUP(B63,'F3E 2023'!B:B,'F3E 2023'!E:E,200),_xlfn.XLOOKUP(B63,'F3E 2022'!B:B,'F3E 2022'!E:E,200),_xlfn.XLOOKUP(B63,'F3E 2019'!B:B,'F3E 2019'!E:E,200),_xlfn.XLOOKUP(B63,'F3E 2018'!B:B,'F3E 2018'!E:E,200),_xlfn.XLOOKUP(B63,'F3E 2016'!B:B,'F3E 2016'!E:E,200),_xlfn.XLOOKUP(B63,'F3E 2014'!B:B,'F3E 2014'!E:E,200),_xlfn.XLOOKUP(B63,'F3E 2012'!B:B,'F3E 2012'!E:E,200),_xlfn.XLOOKUP(B63,'F3E 2010'!B:B,'F3E 2010'!E:E,200),_xlfn.XLOOKUP(B63,'F3E 2008'!B:B,'F3E 2008'!B:B,200),_xlfn.XLOOKUP(B63,'F3E 2006'!B:B,'F3E 2006'!E:E,200),_xlfn.XLOOKUP(B63,'F3E 2004'!B:B,'F3E 2004'!E:E,200),_xlfn.XLOOKUP(B63,'F3E 2002'!B:B,'F3E 2002'!E:E,200),_xlfn.XLOOKUP(B63,'F3E 2000'!B:B,'F3E 2000'!E:E,200),_xlfn.XLOOKUP(B63,'F3E 1998'!B:B,'F3E 1998'!E:E,200),_xlfn.XLOOKUP(B63,'F3E 1996'!B:B,'F3E 1996'!E:E,200),_xlfn.XLOOKUP(B63,'F3E 1994'!B:B,'F3E 1994'!E:E,200))</f>
        <v>58.94</v>
      </c>
      <c r="E63" s="78">
        <f>_xlfn.XLOOKUP(F63,X:X,Y:Y,0)+_xlfn.XLOOKUP(G63,X:X,Y:Y,0)+_xlfn.XLOOKUP(H63,X:X,Y:Y,0)+_xlfn.XLOOKUP(I63,X:X,Y:Y,0)+_xlfn.XLOOKUP(J63,X:X,Y:Y,0)+_xlfn.XLOOKUP(K63,X:X,Y:Y,0)+_xlfn.XLOOKUP(L63,X:X,Y:Y,0)+_xlfn.XLOOKUP(M63,X:X,Y:Y,0)+_xlfn.XLOOKUP(N63,X:X,Y:Y,0)+_xlfn.XLOOKUP(O63,X:X,Y:Y,0)+_xlfn.XLOOKUP(P63,X:X,Y:Y,0)+_xlfn.XLOOKUP(Q63,X:X,Y:Y,0)+_xlfn.XLOOKUP(R63,X:X,Y:Y,0)+_xlfn.XLOOKUP(S63,X:X,Y:Y,0)+_xlfn.XLOOKUP(T63,X:X,Y:Y,0)+_xlfn.XLOOKUP(U63,X:X,Y:Y,0)+_xlfn.XLOOKUP(V63,X:X,Y:Y,0)</f>
        <v>56.907094078768168</v>
      </c>
      <c r="F63" s="6" t="str">
        <f>_xlfn.XLOOKUP(B63,'F3E 2025'!$B$3:$B$22,'F3E 2025'!$A$3:$A$22,"-")</f>
        <v>-</v>
      </c>
      <c r="G63" s="6" t="str">
        <f>_xlfn.XLOOKUP(B63,'F3E 2023'!$B$3:$B$22,'F3E 2023'!$A$3:$A$22,"-")</f>
        <v>-</v>
      </c>
      <c r="H63" s="6" t="str">
        <f>_xlfn.XLOOKUP(B63,'F3E 2022'!$B$3:$B$100,'F3E 2022'!$A$3:$A$100,"-")</f>
        <v>-</v>
      </c>
      <c r="I63" s="6">
        <f>_xlfn.XLOOKUP(B63,'F3E 2019'!$B$3:$B$100,'F3E 2019'!$A$3:$A$100,"-")</f>
        <v>5</v>
      </c>
      <c r="J63" s="6" t="str">
        <f>_xlfn.XLOOKUP(B63,'F3E 2018'!$B$3:$B$96,'F3E 2018'!$A$3:$A$96,"-")</f>
        <v>-</v>
      </c>
      <c r="K63" s="6" t="str">
        <f>_xlfn.XLOOKUP(B63,'F3E 2016'!$B$3:$B$100,'F3E 2016'!$A$3:$A$100,"-")</f>
        <v>-</v>
      </c>
      <c r="L63" s="6" t="str">
        <f>_xlfn.XLOOKUP(B63,'F3E 2014'!$B$3:$B$100,'F3E 2014'!$A$3:$A$100,"-")</f>
        <v>-</v>
      </c>
      <c r="M63" s="6" t="str">
        <f>_xlfn.XLOOKUP(B63,'F3E 2012'!$B$3:$B$100,'F3E 2012'!$A$3:$A$100,"-")</f>
        <v>-</v>
      </c>
      <c r="N63" s="6" t="str">
        <f>_xlfn.XLOOKUP(B63,'F3E 2010'!$B$3:$B$100,'F3E 2010'!$A$3:$A$100,"-")</f>
        <v>-</v>
      </c>
      <c r="O63" s="6" t="str">
        <f>_xlfn.XLOOKUP(B63,'F3E 2008'!$B$3:$B$100,'F3E 2008'!$A$3:$A$100,"-")</f>
        <v>-</v>
      </c>
      <c r="P63" s="6" t="str">
        <f>_xlfn.XLOOKUP(B63,'F3E 2006'!$B$3:$B$100,'F3E 2006'!$A$3:$A$100,"-")</f>
        <v>-</v>
      </c>
      <c r="Q63" s="6" t="str">
        <f>_xlfn.XLOOKUP(B63,'F3E 2004'!$B$3:$B$100,'F3E 2004'!$A$3:$A$100,"-")</f>
        <v>-</v>
      </c>
      <c r="R63" s="6" t="str">
        <f>_xlfn.XLOOKUP(B63,'F3E 2002'!$B$3:$B$100,'F3E 2002'!$A$3:$A$100,"-")</f>
        <v>-</v>
      </c>
      <c r="S63" s="6" t="str">
        <f>_xlfn.XLOOKUP(B63,'F3E 2000'!$B$3:$B$100,'F3E 2000'!$A$3:$A$100,"-")</f>
        <v>-</v>
      </c>
      <c r="T63" s="6" t="str">
        <f>_xlfn.XLOOKUP(B63,'F3E 1998'!$B$3:$B$100,'F3E 1998'!$A$3:$A$100,"-")</f>
        <v>-</v>
      </c>
      <c r="U63" s="6" t="str">
        <f>_xlfn.XLOOKUP(B63,'F3E 1996'!$B$3:$B$100,'F3E 1996'!$A$3:$A$100,"-")</f>
        <v>-</v>
      </c>
      <c r="V63" s="7" t="str">
        <f>_xlfn.XLOOKUP(B63,'F3E 1994'!$B$3:$B$100,'F3E 1994'!$A$3:$A$100,"-")</f>
        <v>-</v>
      </c>
    </row>
    <row r="64" spans="1:25" x14ac:dyDescent="0.45">
      <c r="A64" s="9">
        <f t="shared" si="1"/>
        <v>62</v>
      </c>
      <c r="B64" s="23" t="s">
        <v>145</v>
      </c>
      <c r="C64" s="24" t="s">
        <v>13</v>
      </c>
      <c r="D64" s="95">
        <f>MIN(_xlfn.XLOOKUP(B64,'F3E 2025'!B:B,'F3E 2025'!E:E,200),_xlfn.XLOOKUP(B64,'F3E 2023'!B:B,'F3E 2023'!E:E,200),_xlfn.XLOOKUP(B64,'F3E 2022'!B:B,'F3E 2022'!E:E,200),_xlfn.XLOOKUP(B64,'F3E 2019'!B:B,'F3E 2019'!E:E,200),_xlfn.XLOOKUP(B64,'F3E 2018'!B:B,'F3E 2018'!E:E,200),_xlfn.XLOOKUP(B64,'F3E 2016'!B:B,'F3E 2016'!E:E,200),_xlfn.XLOOKUP(B64,'F3E 2014'!B:B,'F3E 2014'!E:E,200),_xlfn.XLOOKUP(B64,'F3E 2012'!B:B,'F3E 2012'!E:E,200),_xlfn.XLOOKUP(B64,'F3E 2010'!B:B,'F3E 2010'!E:E,200),_xlfn.XLOOKUP(B64,'F3E 2008'!B:B,'F3E 2008'!B:B,200),_xlfn.XLOOKUP(B64,'F3E 2006'!B:B,'F3E 2006'!E:E,200),_xlfn.XLOOKUP(B64,'F3E 2004'!B:B,'F3E 2004'!E:E,200),_xlfn.XLOOKUP(B64,'F3E 2002'!B:B,'F3E 2002'!E:E,200),_xlfn.XLOOKUP(B64,'F3E 2000'!B:B,'F3E 2000'!E:E,200),_xlfn.XLOOKUP(B64,'F3E 1998'!B:B,'F3E 1998'!E:E,200),_xlfn.XLOOKUP(B64,'F3E 1996'!B:B,'F3E 1996'!E:E,200),_xlfn.XLOOKUP(B64,'F3E 1994'!B:B,'F3E 1994'!E:E,200))</f>
        <v>59.97</v>
      </c>
      <c r="E64" s="78">
        <f>_xlfn.XLOOKUP(F64,X:X,Y:Y,0)+_xlfn.XLOOKUP(G64,X:X,Y:Y,0)+_xlfn.XLOOKUP(H64,X:X,Y:Y,0)+_xlfn.XLOOKUP(I64,X:X,Y:Y,0)+_xlfn.XLOOKUP(J64,X:X,Y:Y,0)+_xlfn.XLOOKUP(K64,X:X,Y:Y,0)+_xlfn.XLOOKUP(L64,X:X,Y:Y,0)+_xlfn.XLOOKUP(M64,X:X,Y:Y,0)+_xlfn.XLOOKUP(N64,X:X,Y:Y,0)+_xlfn.XLOOKUP(O64,X:X,Y:Y,0)+_xlfn.XLOOKUP(P64,X:X,Y:Y,0)+_xlfn.XLOOKUP(Q64,X:X,Y:Y,0)+_xlfn.XLOOKUP(R64,X:X,Y:Y,0)+_xlfn.XLOOKUP(S64,X:X,Y:Y,0)+_xlfn.XLOOKUP(T64,X:X,Y:Y,0)+_xlfn.XLOOKUP(U64,X:X,Y:Y,0)+_xlfn.XLOOKUP(V64,X:X,Y:Y,0)</f>
        <v>54.138819702289553</v>
      </c>
      <c r="F64" s="6" t="str">
        <f>_xlfn.XLOOKUP(B64,'F3E 2025'!$B$3:$B$22,'F3E 2025'!$A$3:$A$22,"-")</f>
        <v>-</v>
      </c>
      <c r="G64" s="6" t="str">
        <f>_xlfn.XLOOKUP(B64,'F3E 2023'!$B$3:$B$22,'F3E 2023'!$A$3:$A$22,"-")</f>
        <v>-</v>
      </c>
      <c r="H64" s="6" t="str">
        <f>_xlfn.XLOOKUP(B64,'F3E 2022'!$B$3:$B$100,'F3E 2022'!$A$3:$A$100,"-")</f>
        <v>-</v>
      </c>
      <c r="I64" s="6" t="str">
        <f>_xlfn.XLOOKUP(B64,'F3E 2019'!$B$3:$B$100,'F3E 2019'!$A$3:$A$100,"-")</f>
        <v>-</v>
      </c>
      <c r="J64" s="6">
        <f>_xlfn.XLOOKUP(B64,'F3E 2018'!$B$3:$B$96,'F3E 2018'!$A$3:$A$96,"-")</f>
        <v>9</v>
      </c>
      <c r="K64" s="6">
        <f>_xlfn.XLOOKUP(B64,'F3E 2016'!$B$3:$B$100,'F3E 2016'!$A$3:$A$100,"-")</f>
        <v>12</v>
      </c>
      <c r="L64" s="6" t="str">
        <f>_xlfn.XLOOKUP(B64,'F3E 2014'!$B$3:$B$100,'F3E 2014'!$A$3:$A$100,"-")</f>
        <v>-</v>
      </c>
      <c r="M64" s="6" t="str">
        <f>_xlfn.XLOOKUP(B64,'F3E 2012'!$B$3:$B$100,'F3E 2012'!$A$3:$A$100,"-")</f>
        <v>-</v>
      </c>
      <c r="N64" s="6" t="str">
        <f>_xlfn.XLOOKUP(B64,'F3E 2010'!$B$3:$B$100,'F3E 2010'!$A$3:$A$100,"-")</f>
        <v>-</v>
      </c>
      <c r="O64" s="6" t="str">
        <f>_xlfn.XLOOKUP(B64,'F3E 2008'!$B$3:$B$100,'F3E 2008'!$A$3:$A$100,"-")</f>
        <v>-</v>
      </c>
      <c r="P64" s="6" t="str">
        <f>_xlfn.XLOOKUP(B64,'F3E 2006'!$B$3:$B$100,'F3E 2006'!$A$3:$A$100,"-")</f>
        <v>-</v>
      </c>
      <c r="Q64" s="6" t="str">
        <f>_xlfn.XLOOKUP(B64,'F3E 2004'!$B$3:$B$100,'F3E 2004'!$A$3:$A$100,"-")</f>
        <v>-</v>
      </c>
      <c r="R64" s="6" t="str">
        <f>_xlfn.XLOOKUP(B64,'F3E 2002'!$B$3:$B$100,'F3E 2002'!$A$3:$A$100,"-")</f>
        <v>-</v>
      </c>
      <c r="S64" s="6" t="str">
        <f>_xlfn.XLOOKUP(B64,'F3E 2000'!$B$3:$B$100,'F3E 2000'!$A$3:$A$100,"-")</f>
        <v>-</v>
      </c>
      <c r="T64" s="6" t="str">
        <f>_xlfn.XLOOKUP(B64,'F3E 1998'!$B$3:$B$100,'F3E 1998'!$A$3:$A$100,"-")</f>
        <v>-</v>
      </c>
      <c r="U64" s="6" t="str">
        <f>_xlfn.XLOOKUP(B64,'F3E 1996'!$B$3:$B$100,'F3E 1996'!$A$3:$A$100,"-")</f>
        <v>-</v>
      </c>
      <c r="V64" s="7" t="str">
        <f>_xlfn.XLOOKUP(B64,'F3E 1994'!$B$3:$B$100,'F3E 1994'!$A$3:$A$100,"-")</f>
        <v>-</v>
      </c>
    </row>
    <row r="65" spans="1:22" x14ac:dyDescent="0.45">
      <c r="A65" s="9">
        <f t="shared" si="1"/>
        <v>63</v>
      </c>
      <c r="B65" s="23" t="s">
        <v>91</v>
      </c>
      <c r="C65" s="24" t="s">
        <v>52</v>
      </c>
      <c r="D65" s="95">
        <f>MIN(_xlfn.XLOOKUP(B65,'F3E 2025'!B:B,'F3E 2025'!E:E,200),_xlfn.XLOOKUP(B65,'F3E 2023'!B:B,'F3E 2023'!E:E,200),_xlfn.XLOOKUP(B65,'F3E 2022'!B:B,'F3E 2022'!E:E,200),_xlfn.XLOOKUP(B65,'F3E 2019'!B:B,'F3E 2019'!E:E,200),_xlfn.XLOOKUP(B65,'F3E 2018'!B:B,'F3E 2018'!E:E,200),_xlfn.XLOOKUP(B65,'F3E 2016'!B:B,'F3E 2016'!E:E,200),_xlfn.XLOOKUP(B65,'F3E 2014'!B:B,'F3E 2014'!E:E,200),_xlfn.XLOOKUP(B65,'F3E 2012'!B:B,'F3E 2012'!E:E,200),_xlfn.XLOOKUP(B65,'F3E 2010'!B:B,'F3E 2010'!E:E,200),_xlfn.XLOOKUP(B65,'F3E 2008'!B:B,'F3E 2008'!B:B,200),_xlfn.XLOOKUP(B65,'F3E 2006'!B:B,'F3E 2006'!E:E,200),_xlfn.XLOOKUP(B65,'F3E 2004'!B:B,'F3E 2004'!E:E,200),_xlfn.XLOOKUP(B65,'F3E 2002'!B:B,'F3E 2002'!E:E,200),_xlfn.XLOOKUP(B65,'F3E 2000'!B:B,'F3E 2000'!E:E,200),_xlfn.XLOOKUP(B65,'F3E 1998'!B:B,'F3E 1998'!E:E,200),_xlfn.XLOOKUP(B65,'F3E 1996'!B:B,'F3E 1996'!E:E,200),_xlfn.XLOOKUP(B65,'F3E 1994'!B:B,'F3E 1994'!E:E,200))</f>
        <v>58.36</v>
      </c>
      <c r="E65" s="78">
        <f>_xlfn.XLOOKUP(F65,X:X,Y:Y,0)+_xlfn.XLOOKUP(G65,X:X,Y:Y,0)+_xlfn.XLOOKUP(H65,X:X,Y:Y,0)+_xlfn.XLOOKUP(I65,X:X,Y:Y,0)+_xlfn.XLOOKUP(J65,X:X,Y:Y,0)+_xlfn.XLOOKUP(K65,X:X,Y:Y,0)+_xlfn.XLOOKUP(L65,X:X,Y:Y,0)+_xlfn.XLOOKUP(M65,X:X,Y:Y,0)+_xlfn.XLOOKUP(N65,X:X,Y:Y,0)+_xlfn.XLOOKUP(O65,X:X,Y:Y,0)+_xlfn.XLOOKUP(P65,X:X,Y:Y,0)+_xlfn.XLOOKUP(Q65,X:X,Y:Y,0)+_xlfn.XLOOKUP(R65,X:X,Y:Y,0)+_xlfn.XLOOKUP(S65,X:X,Y:Y,0)+_xlfn.XLOOKUP(T65,X:X,Y:Y,0)+_xlfn.XLOOKUP(U65,X:X,Y:Y,0)+_xlfn.XLOOKUP(V65,X:X,Y:Y,0)</f>
        <v>52.741017968891434</v>
      </c>
      <c r="F65" s="6" t="str">
        <f>_xlfn.XLOOKUP(B65,'F3E 2025'!$B$3:$B$22,'F3E 2025'!$A$3:$A$22,"-")</f>
        <v>-</v>
      </c>
      <c r="G65" s="6" t="str">
        <f>_xlfn.XLOOKUP(B65,'F3E 2023'!$B$3:$B$22,'F3E 2023'!$A$3:$A$22,"-")</f>
        <v>-</v>
      </c>
      <c r="H65" s="6" t="str">
        <f>_xlfn.XLOOKUP(B65,'F3E 2022'!$B$3:$B$100,'F3E 2022'!$A$3:$A$100,"-")</f>
        <v>-</v>
      </c>
      <c r="I65" s="6">
        <f>_xlfn.XLOOKUP(B65,'F3E 2019'!$B$3:$B$100,'F3E 2019'!$A$3:$A$100,"-")</f>
        <v>18</v>
      </c>
      <c r="J65" s="6">
        <f>_xlfn.XLOOKUP(B65,'F3E 2018'!$B$3:$B$96,'F3E 2018'!$A$3:$A$96,"-")</f>
        <v>7</v>
      </c>
      <c r="K65" s="6" t="str">
        <f>_xlfn.XLOOKUP(B65,'F3E 2016'!$B$3:$B$100,'F3E 2016'!$A$3:$A$100,"-")</f>
        <v>-</v>
      </c>
      <c r="L65" s="6" t="str">
        <f>_xlfn.XLOOKUP(B65,'F3E 2014'!$B$3:$B$100,'F3E 2014'!$A$3:$A$100,"-")</f>
        <v>-</v>
      </c>
      <c r="M65" s="6" t="str">
        <f>_xlfn.XLOOKUP(B65,'F3E 2012'!$B$3:$B$100,'F3E 2012'!$A$3:$A$100,"-")</f>
        <v>-</v>
      </c>
      <c r="N65" s="6" t="str">
        <f>_xlfn.XLOOKUP(B65,'F3E 2010'!$B$3:$B$100,'F3E 2010'!$A$3:$A$100,"-")</f>
        <v>-</v>
      </c>
      <c r="O65" s="6" t="str">
        <f>_xlfn.XLOOKUP(B65,'F3E 2008'!$B$3:$B$100,'F3E 2008'!$A$3:$A$100,"-")</f>
        <v>-</v>
      </c>
      <c r="P65" s="6" t="str">
        <f>_xlfn.XLOOKUP(B65,'F3E 2006'!$B$3:$B$100,'F3E 2006'!$A$3:$A$100,"-")</f>
        <v>-</v>
      </c>
      <c r="Q65" s="6" t="str">
        <f>_xlfn.XLOOKUP(B65,'F3E 2004'!$B$3:$B$100,'F3E 2004'!$A$3:$A$100,"-")</f>
        <v>-</v>
      </c>
      <c r="R65" s="6" t="str">
        <f>_xlfn.XLOOKUP(B65,'F3E 2002'!$B$3:$B$100,'F3E 2002'!$A$3:$A$100,"-")</f>
        <v>-</v>
      </c>
      <c r="S65" s="6" t="str">
        <f>_xlfn.XLOOKUP(B65,'F3E 2000'!$B$3:$B$100,'F3E 2000'!$A$3:$A$100,"-")</f>
        <v>-</v>
      </c>
      <c r="T65" s="6" t="str">
        <f>_xlfn.XLOOKUP(B65,'F3E 1998'!$B$3:$B$100,'F3E 1998'!$A$3:$A$100,"-")</f>
        <v>-</v>
      </c>
      <c r="U65" s="6" t="str">
        <f>_xlfn.XLOOKUP(B65,'F3E 1996'!$B$3:$B$100,'F3E 1996'!$A$3:$A$100,"-")</f>
        <v>-</v>
      </c>
      <c r="V65" s="7" t="str">
        <f>_xlfn.XLOOKUP(B65,'F3E 1994'!$B$3:$B$100,'F3E 1994'!$A$3:$A$100,"-")</f>
        <v>-</v>
      </c>
    </row>
    <row r="66" spans="1:22" x14ac:dyDescent="0.45">
      <c r="A66" s="9">
        <f t="shared" si="1"/>
        <v>64</v>
      </c>
      <c r="B66" s="23" t="s">
        <v>108</v>
      </c>
      <c r="C66" s="24" t="s">
        <v>10</v>
      </c>
      <c r="D66" s="95">
        <f>MIN(_xlfn.XLOOKUP(B66,'F3E 2025'!B:B,'F3E 2025'!E:E,200),_xlfn.XLOOKUP(B66,'F3E 2023'!B:B,'F3E 2023'!E:E,200),_xlfn.XLOOKUP(B66,'F3E 2022'!B:B,'F3E 2022'!E:E,200),_xlfn.XLOOKUP(B66,'F3E 2019'!B:B,'F3E 2019'!E:E,200),_xlfn.XLOOKUP(B66,'F3E 2018'!B:B,'F3E 2018'!E:E,200),_xlfn.XLOOKUP(B66,'F3E 2016'!B:B,'F3E 2016'!E:E,200),_xlfn.XLOOKUP(B66,'F3E 2014'!B:B,'F3E 2014'!E:E,200),_xlfn.XLOOKUP(B66,'F3E 2012'!B:B,'F3E 2012'!E:E,200),_xlfn.XLOOKUP(B66,'F3E 2010'!B:B,'F3E 2010'!E:E,200),_xlfn.XLOOKUP(B66,'F3E 2008'!B:B,'F3E 2008'!B:B,200),_xlfn.XLOOKUP(B66,'F3E 2006'!B:B,'F3E 2006'!E:E,200),_xlfn.XLOOKUP(B66,'F3E 2004'!B:B,'F3E 2004'!E:E,200),_xlfn.XLOOKUP(B66,'F3E 2002'!B:B,'F3E 2002'!E:E,200),_xlfn.XLOOKUP(B66,'F3E 2000'!B:B,'F3E 2000'!E:E,200),_xlfn.XLOOKUP(B66,'F3E 1998'!B:B,'F3E 1998'!E:E,200),_xlfn.XLOOKUP(B66,'F3E 1996'!B:B,'F3E 1996'!E:E,200),_xlfn.XLOOKUP(B66,'F3E 1994'!B:B,'F3E 1994'!E:E,200))</f>
        <v>59.64</v>
      </c>
      <c r="E66" s="78">
        <f>_xlfn.XLOOKUP(F66,X:X,Y:Y,0)+_xlfn.XLOOKUP(G66,X:X,Y:Y,0)+_xlfn.XLOOKUP(H66,X:X,Y:Y,0)+_xlfn.XLOOKUP(I66,X:X,Y:Y,0)+_xlfn.XLOOKUP(J66,X:X,Y:Y,0)+_xlfn.XLOOKUP(K66,X:X,Y:Y,0)+_xlfn.XLOOKUP(L66,X:X,Y:Y,0)+_xlfn.XLOOKUP(M66,X:X,Y:Y,0)+_xlfn.XLOOKUP(N66,X:X,Y:Y,0)+_xlfn.XLOOKUP(O66,X:X,Y:Y,0)+_xlfn.XLOOKUP(P66,X:X,Y:Y,0)+_xlfn.XLOOKUP(Q66,X:X,Y:Y,0)+_xlfn.XLOOKUP(R66,X:X,Y:Y,0)+_xlfn.XLOOKUP(S66,X:X,Y:Y,0)+_xlfn.XLOOKUP(T66,X:X,Y:Y,0)+_xlfn.XLOOKUP(U66,X:X,Y:Y,0)+_xlfn.XLOOKUP(V66,X:X,Y:Y,0)</f>
        <v>50.571885378091949</v>
      </c>
      <c r="F66" s="6" t="str">
        <f>_xlfn.XLOOKUP(B66,'F3E 2025'!$B$3:$B$22,'F3E 2025'!$A$3:$A$22,"-")</f>
        <v>-</v>
      </c>
      <c r="G66" s="6">
        <f>_xlfn.XLOOKUP(B66,'F3E 2023'!$B$3:$B$22,'F3E 2023'!$A$3:$A$22,"-")</f>
        <v>7</v>
      </c>
      <c r="H66" s="6" t="str">
        <f>_xlfn.XLOOKUP(B66,'F3E 2022'!$B$3:$B$100,'F3E 2022'!$A$3:$A$100,"-")</f>
        <v>-</v>
      </c>
      <c r="I66" s="6" t="str">
        <f>_xlfn.XLOOKUP(B66,'F3E 2019'!$B$3:$B$100,'F3E 2019'!$A$3:$A$100,"-")</f>
        <v>-</v>
      </c>
      <c r="J66" s="6" t="str">
        <f>_xlfn.XLOOKUP(B66,'F3E 2018'!$B$3:$B$96,'F3E 2018'!$A$3:$A$96,"-")</f>
        <v>-</v>
      </c>
      <c r="K66" s="6" t="str">
        <f>_xlfn.XLOOKUP(B66,'F3E 2016'!$B$3:$B$100,'F3E 2016'!$A$3:$A$100,"-")</f>
        <v>-</v>
      </c>
      <c r="L66" s="6" t="str">
        <f>_xlfn.XLOOKUP(B66,'F3E 2014'!$B$3:$B$100,'F3E 2014'!$A$3:$A$100,"-")</f>
        <v>-</v>
      </c>
      <c r="M66" s="6" t="str">
        <f>_xlfn.XLOOKUP(B66,'F3E 2012'!$B$3:$B$100,'F3E 2012'!$A$3:$A$100,"-")</f>
        <v>-</v>
      </c>
      <c r="N66" s="6">
        <f>_xlfn.XLOOKUP(B66,'F3E 2010'!$B$3:$B$100,'F3E 2010'!$A$3:$A$100,"-")</f>
        <v>20</v>
      </c>
      <c r="O66" s="6" t="str">
        <f>_xlfn.XLOOKUP(B66,'F3E 2008'!$B$3:$B$100,'F3E 2008'!$A$3:$A$100,"-")</f>
        <v>-</v>
      </c>
      <c r="P66" s="6" t="str">
        <f>_xlfn.XLOOKUP(B66,'F3E 2006'!$B$3:$B$100,'F3E 2006'!$A$3:$A$100,"-")</f>
        <v>-</v>
      </c>
      <c r="Q66" s="6" t="str">
        <f>_xlfn.XLOOKUP(B66,'F3E 2004'!$B$3:$B$100,'F3E 2004'!$A$3:$A$100,"-")</f>
        <v>-</v>
      </c>
      <c r="R66" s="6" t="str">
        <f>_xlfn.XLOOKUP(B66,'F3E 2002'!$B$3:$B$100,'F3E 2002'!$A$3:$A$100,"-")</f>
        <v>-</v>
      </c>
      <c r="S66" s="6" t="str">
        <f>_xlfn.XLOOKUP(B66,'F3E 2000'!$B$3:$B$100,'F3E 2000'!$A$3:$A$100,"-")</f>
        <v>-</v>
      </c>
      <c r="T66" s="6" t="str">
        <f>_xlfn.XLOOKUP(B66,'F3E 1998'!$B$3:$B$100,'F3E 1998'!$A$3:$A$100,"-")</f>
        <v>-</v>
      </c>
      <c r="U66" s="6" t="str">
        <f>_xlfn.XLOOKUP(B66,'F3E 1996'!$B$3:$B$100,'F3E 1996'!$A$3:$A$100,"-")</f>
        <v>-</v>
      </c>
      <c r="V66" s="7" t="str">
        <f>_xlfn.XLOOKUP(B66,'F3E 1994'!$B$3:$B$100,'F3E 1994'!$A$3:$A$100,"-")</f>
        <v>-</v>
      </c>
    </row>
    <row r="67" spans="1:22" x14ac:dyDescent="0.45">
      <c r="A67" s="9">
        <f t="shared" si="1"/>
        <v>65</v>
      </c>
      <c r="B67" s="23" t="s">
        <v>86</v>
      </c>
      <c r="C67" s="24" t="s">
        <v>50</v>
      </c>
      <c r="D67" s="95">
        <f>MIN(_xlfn.XLOOKUP(B67,'F3E 2025'!B:B,'F3E 2025'!E:E,200),_xlfn.XLOOKUP(B67,'F3E 2023'!B:B,'F3E 2023'!E:E,200),_xlfn.XLOOKUP(B67,'F3E 2022'!B:B,'F3E 2022'!E:E,200),_xlfn.XLOOKUP(B67,'F3E 2019'!B:B,'F3E 2019'!E:E,200),_xlfn.XLOOKUP(B67,'F3E 2018'!B:B,'F3E 2018'!E:E,200),_xlfn.XLOOKUP(B67,'F3E 2016'!B:B,'F3E 2016'!E:E,200),_xlfn.XLOOKUP(B67,'F3E 2014'!B:B,'F3E 2014'!E:E,200),_xlfn.XLOOKUP(B67,'F3E 2012'!B:B,'F3E 2012'!E:E,200),_xlfn.XLOOKUP(B67,'F3E 2010'!B:B,'F3E 2010'!E:E,200),_xlfn.XLOOKUP(B67,'F3E 2008'!B:B,'F3E 2008'!B:B,200),_xlfn.XLOOKUP(B67,'F3E 2006'!B:B,'F3E 2006'!E:E,200),_xlfn.XLOOKUP(B67,'F3E 2004'!B:B,'F3E 2004'!E:E,200),_xlfn.XLOOKUP(B67,'F3E 2002'!B:B,'F3E 2002'!E:E,200),_xlfn.XLOOKUP(B67,'F3E 2000'!B:B,'F3E 2000'!E:E,200),_xlfn.XLOOKUP(B67,'F3E 1998'!B:B,'F3E 1998'!E:E,200),_xlfn.XLOOKUP(B67,'F3E 1996'!B:B,'F3E 1996'!E:E,200),_xlfn.XLOOKUP(B67,'F3E 1994'!B:B,'F3E 1994'!E:E,200))</f>
        <v>60.57</v>
      </c>
      <c r="E67" s="78">
        <f>_xlfn.XLOOKUP(F67,X:X,Y:Y,0)+_xlfn.XLOOKUP(G67,X:X,Y:Y,0)+_xlfn.XLOOKUP(H67,X:X,Y:Y,0)+_xlfn.XLOOKUP(I67,X:X,Y:Y,0)+_xlfn.XLOOKUP(J67,X:X,Y:Y,0)+_xlfn.XLOOKUP(K67,X:X,Y:Y,0)+_xlfn.XLOOKUP(L67,X:X,Y:Y,0)+_xlfn.XLOOKUP(M67,X:X,Y:Y,0)+_xlfn.XLOOKUP(N67,X:X,Y:Y,0)+_xlfn.XLOOKUP(O67,X:X,Y:Y,0)+_xlfn.XLOOKUP(P67,X:X,Y:Y,0)+_xlfn.XLOOKUP(Q67,X:X,Y:Y,0)+_xlfn.XLOOKUP(R67,X:X,Y:Y,0)+_xlfn.XLOOKUP(S67,X:X,Y:Y,0)+_xlfn.XLOOKUP(T67,X:X,Y:Y,0)+_xlfn.XLOOKUP(U67,X:X,Y:Y,0)+_xlfn.XLOOKUP(V67,X:X,Y:Y,0)</f>
        <v>50.476290973658564</v>
      </c>
      <c r="F67" s="6" t="str">
        <f>_xlfn.XLOOKUP(B67,'F3E 2025'!$B$3:$B$22,'F3E 2025'!$A$3:$A$22,"-")</f>
        <v>-</v>
      </c>
      <c r="G67" s="6" t="str">
        <f>_xlfn.XLOOKUP(B67,'F3E 2023'!$B$3:$B$22,'F3E 2023'!$A$3:$A$22,"-")</f>
        <v>-</v>
      </c>
      <c r="H67" s="6" t="str">
        <f>_xlfn.XLOOKUP(B67,'F3E 2022'!$B$3:$B$100,'F3E 2022'!$A$3:$A$100,"-")</f>
        <v>-</v>
      </c>
      <c r="I67" s="6" t="str">
        <f>_xlfn.XLOOKUP(B67,'F3E 2019'!$B$3:$B$100,'F3E 2019'!$A$3:$A$100,"-")</f>
        <v>-</v>
      </c>
      <c r="J67" s="6" t="str">
        <f>_xlfn.XLOOKUP(B67,'F3E 2018'!$B$3:$B$96,'F3E 2018'!$A$3:$A$96,"-")</f>
        <v>-</v>
      </c>
      <c r="K67" s="6">
        <f>_xlfn.XLOOKUP(B67,'F3E 2016'!$B$3:$B$100,'F3E 2016'!$A$3:$A$100,"-")</f>
        <v>20</v>
      </c>
      <c r="L67" s="6">
        <f>_xlfn.XLOOKUP(B67,'F3E 2014'!$B$3:$B$100,'F3E 2014'!$A$3:$A$100,"-")</f>
        <v>22</v>
      </c>
      <c r="M67" s="6">
        <f>_xlfn.XLOOKUP(B67,'F3E 2012'!$B$3:$B$100,'F3E 2012'!$A$3:$A$100,"-")</f>
        <v>11</v>
      </c>
      <c r="N67" s="6">
        <f>_xlfn.XLOOKUP(B67,'F3E 2010'!$B$3:$B$100,'F3E 2010'!$A$3:$A$100,"-")</f>
        <v>24</v>
      </c>
      <c r="O67" s="6">
        <f>_xlfn.XLOOKUP(B67,'F3E 2008'!$B$3:$B$100,'F3E 2008'!$A$3:$A$100,"-")</f>
        <v>20</v>
      </c>
      <c r="P67" s="6" t="str">
        <f>_xlfn.XLOOKUP(B67,'F3E 2006'!$B$3:$B$100,'F3E 2006'!$A$3:$A$100,"-")</f>
        <v>-</v>
      </c>
      <c r="Q67" s="6" t="str">
        <f>_xlfn.XLOOKUP(B67,'F3E 2004'!$B$3:$B$100,'F3E 2004'!$A$3:$A$100,"-")</f>
        <v>-</v>
      </c>
      <c r="R67" s="6" t="str">
        <f>_xlfn.XLOOKUP(B67,'F3E 2002'!$B$3:$B$100,'F3E 2002'!$A$3:$A$100,"-")</f>
        <v>-</v>
      </c>
      <c r="S67" s="6" t="str">
        <f>_xlfn.XLOOKUP(B67,'F3E 2000'!$B$3:$B$100,'F3E 2000'!$A$3:$A$100,"-")</f>
        <v>-</v>
      </c>
      <c r="T67" s="6" t="str">
        <f>_xlfn.XLOOKUP(B67,'F3E 1998'!$B$3:$B$100,'F3E 1998'!$A$3:$A$100,"-")</f>
        <v>-</v>
      </c>
      <c r="U67" s="6" t="str">
        <f>_xlfn.XLOOKUP(B67,'F3E 1996'!$B$3:$B$100,'F3E 1996'!$A$3:$A$100,"-")</f>
        <v>-</v>
      </c>
      <c r="V67" s="7" t="str">
        <f>_xlfn.XLOOKUP(B67,'F3E 1994'!$B$3:$B$100,'F3E 1994'!$A$3:$A$100,"-")</f>
        <v>-</v>
      </c>
    </row>
    <row r="68" spans="1:22" x14ac:dyDescent="0.45">
      <c r="A68" s="9">
        <f t="shared" si="1"/>
        <v>66</v>
      </c>
      <c r="B68" s="23" t="s">
        <v>115</v>
      </c>
      <c r="C68" s="24" t="s">
        <v>13</v>
      </c>
      <c r="D68" s="95">
        <f>MIN(_xlfn.XLOOKUP(B68,'F3E 2025'!B:B,'F3E 2025'!E:E,200),_xlfn.XLOOKUP(B68,'F3E 2023'!B:B,'F3E 2023'!E:E,200),_xlfn.XLOOKUP(B68,'F3E 2022'!B:B,'F3E 2022'!E:E,200),_xlfn.XLOOKUP(B68,'F3E 2019'!B:B,'F3E 2019'!E:E,200),_xlfn.XLOOKUP(B68,'F3E 2018'!B:B,'F3E 2018'!E:E,200),_xlfn.XLOOKUP(B68,'F3E 2016'!B:B,'F3E 2016'!E:E,200),_xlfn.XLOOKUP(B68,'F3E 2014'!B:B,'F3E 2014'!E:E,200),_xlfn.XLOOKUP(B68,'F3E 2012'!B:B,'F3E 2012'!E:E,200),_xlfn.XLOOKUP(B68,'F3E 2010'!B:B,'F3E 2010'!E:E,200),_xlfn.XLOOKUP(B68,'F3E 2008'!B:B,'F3E 2008'!B:B,200),_xlfn.XLOOKUP(B68,'F3E 2006'!B:B,'F3E 2006'!E:E,200),_xlfn.XLOOKUP(B68,'F3E 2004'!B:B,'F3E 2004'!E:E,200),_xlfn.XLOOKUP(B68,'F3E 2002'!B:B,'F3E 2002'!E:E,200),_xlfn.XLOOKUP(B68,'F3E 2000'!B:B,'F3E 2000'!E:E,200),_xlfn.XLOOKUP(B68,'F3E 1998'!B:B,'F3E 1998'!E:E,200),_xlfn.XLOOKUP(B68,'F3E 1996'!B:B,'F3E 1996'!E:E,200),_xlfn.XLOOKUP(B68,'F3E 1994'!B:B,'F3E 1994'!E:E,200))</f>
        <v>62.53</v>
      </c>
      <c r="E68" s="78">
        <f>_xlfn.XLOOKUP(F68,X:X,Y:Y,0)+_xlfn.XLOOKUP(G68,X:X,Y:Y,0)+_xlfn.XLOOKUP(H68,X:X,Y:Y,0)+_xlfn.XLOOKUP(I68,X:X,Y:Y,0)+_xlfn.XLOOKUP(J68,X:X,Y:Y,0)+_xlfn.XLOOKUP(K68,X:X,Y:Y,0)+_xlfn.XLOOKUP(L68,X:X,Y:Y,0)+_xlfn.XLOOKUP(M68,X:X,Y:Y,0)+_xlfn.XLOOKUP(N68,X:X,Y:Y,0)+_xlfn.XLOOKUP(O68,X:X,Y:Y,0)+_xlfn.XLOOKUP(P68,X:X,Y:Y,0)+_xlfn.XLOOKUP(Q68,X:X,Y:Y,0)+_xlfn.XLOOKUP(R68,X:X,Y:Y,0)+_xlfn.XLOOKUP(S68,X:X,Y:Y,0)+_xlfn.XLOOKUP(T68,X:X,Y:Y,0)+_xlfn.XLOOKUP(U68,X:X,Y:Y,0)+_xlfn.XLOOKUP(V68,X:X,Y:Y,0)</f>
        <v>49.683018429353083</v>
      </c>
      <c r="F68" s="6" t="str">
        <f>_xlfn.XLOOKUP(B68,'F3E 2025'!$B$3:$B$22,'F3E 2025'!$A$3:$A$22,"-")</f>
        <v>-</v>
      </c>
      <c r="G68" s="6">
        <f>_xlfn.XLOOKUP(B68,'F3E 2023'!$B$3:$B$22,'F3E 2023'!$A$3:$A$22,"-")</f>
        <v>15</v>
      </c>
      <c r="H68" s="6" t="str">
        <f>_xlfn.XLOOKUP(B68,'F3E 2022'!$B$3:$B$100,'F3E 2022'!$A$3:$A$100,"-")</f>
        <v>-</v>
      </c>
      <c r="I68" s="6">
        <f>_xlfn.XLOOKUP(B68,'F3E 2019'!$B$3:$B$100,'F3E 2019'!$A$3:$A$100,"-")</f>
        <v>14</v>
      </c>
      <c r="J68" s="6">
        <f>_xlfn.XLOOKUP(B68,'F3E 2018'!$B$3:$B$96,'F3E 2018'!$A$3:$A$96,"-")</f>
        <v>13</v>
      </c>
      <c r="K68" s="6" t="str">
        <f>_xlfn.XLOOKUP(B68,'F3E 2016'!$B$3:$B$100,'F3E 2016'!$A$3:$A$100,"-")</f>
        <v>-</v>
      </c>
      <c r="L68" s="6" t="str">
        <f>_xlfn.XLOOKUP(B68,'F3E 2014'!$B$3:$B$100,'F3E 2014'!$A$3:$A$100,"-")</f>
        <v>-</v>
      </c>
      <c r="M68" s="6" t="str">
        <f>_xlfn.XLOOKUP(B68,'F3E 2012'!$B$3:$B$100,'F3E 2012'!$A$3:$A$100,"-")</f>
        <v>-</v>
      </c>
      <c r="N68" s="6" t="str">
        <f>_xlfn.XLOOKUP(B68,'F3E 2010'!$B$3:$B$100,'F3E 2010'!$A$3:$A$100,"-")</f>
        <v>-</v>
      </c>
      <c r="O68" s="6" t="str">
        <f>_xlfn.XLOOKUP(B68,'F3E 2008'!$B$3:$B$100,'F3E 2008'!$A$3:$A$100,"-")</f>
        <v>-</v>
      </c>
      <c r="P68" s="6" t="str">
        <f>_xlfn.XLOOKUP(B68,'F3E 2006'!$B$3:$B$100,'F3E 2006'!$A$3:$A$100,"-")</f>
        <v>-</v>
      </c>
      <c r="Q68" s="6" t="str">
        <f>_xlfn.XLOOKUP(B68,'F3E 2004'!$B$3:$B$100,'F3E 2004'!$A$3:$A$100,"-")</f>
        <v>-</v>
      </c>
      <c r="R68" s="6" t="str">
        <f>_xlfn.XLOOKUP(B68,'F3E 2002'!$B$3:$B$100,'F3E 2002'!$A$3:$A$100,"-")</f>
        <v>-</v>
      </c>
      <c r="S68" s="6" t="str">
        <f>_xlfn.XLOOKUP(B68,'F3E 2000'!$B$3:$B$100,'F3E 2000'!$A$3:$A$100,"-")</f>
        <v>-</v>
      </c>
      <c r="T68" s="6" t="str">
        <f>_xlfn.XLOOKUP(B68,'F3E 1998'!$B$3:$B$100,'F3E 1998'!$A$3:$A$100,"-")</f>
        <v>-</v>
      </c>
      <c r="U68" s="6" t="str">
        <f>_xlfn.XLOOKUP(B68,'F3E 1996'!$B$3:$B$100,'F3E 1996'!$A$3:$A$100,"-")</f>
        <v>-</v>
      </c>
      <c r="V68" s="7" t="str">
        <f>_xlfn.XLOOKUP(B68,'F3E 1994'!$B$3:$B$100,'F3E 1994'!$A$3:$A$100,"-")</f>
        <v>-</v>
      </c>
    </row>
    <row r="69" spans="1:22" x14ac:dyDescent="0.45">
      <c r="A69" s="9">
        <f t="shared" si="1"/>
        <v>67</v>
      </c>
      <c r="B69" s="23" t="s">
        <v>118</v>
      </c>
      <c r="C69" s="24" t="s">
        <v>81</v>
      </c>
      <c r="D69" s="95">
        <f>MIN(_xlfn.XLOOKUP(B69,'F3E 2025'!B:B,'F3E 2025'!E:E,200),_xlfn.XLOOKUP(B69,'F3E 2023'!B:B,'F3E 2023'!E:E,200),_xlfn.XLOOKUP(B69,'F3E 2022'!B:B,'F3E 2022'!E:E,200),_xlfn.XLOOKUP(B69,'F3E 2019'!B:B,'F3E 2019'!E:E,200),_xlfn.XLOOKUP(B69,'F3E 2018'!B:B,'F3E 2018'!E:E,200),_xlfn.XLOOKUP(B69,'F3E 2016'!B:B,'F3E 2016'!E:E,200),_xlfn.XLOOKUP(B69,'F3E 2014'!B:B,'F3E 2014'!E:E,200),_xlfn.XLOOKUP(B69,'F3E 2012'!B:B,'F3E 2012'!E:E,200),_xlfn.XLOOKUP(B69,'F3E 2010'!B:B,'F3E 2010'!E:E,200),_xlfn.XLOOKUP(B69,'F3E 2008'!B:B,'F3E 2008'!B:B,200),_xlfn.XLOOKUP(B69,'F3E 2006'!B:B,'F3E 2006'!E:E,200),_xlfn.XLOOKUP(B69,'F3E 2004'!B:B,'F3E 2004'!E:E,200),_xlfn.XLOOKUP(B69,'F3E 2002'!B:B,'F3E 2002'!E:E,200),_xlfn.XLOOKUP(B69,'F3E 2000'!B:B,'F3E 2000'!E:E,200),_xlfn.XLOOKUP(B69,'F3E 1998'!B:B,'F3E 1998'!E:E,200),_xlfn.XLOOKUP(B69,'F3E 1996'!B:B,'F3E 1996'!E:E,200),_xlfn.XLOOKUP(B69,'F3E 1994'!B:B,'F3E 1994'!E:E,200))</f>
        <v>75.91</v>
      </c>
      <c r="E69" s="78">
        <f>_xlfn.XLOOKUP(F69,X:X,Y:Y,0)+_xlfn.XLOOKUP(G69,X:X,Y:Y,0)+_xlfn.XLOOKUP(H69,X:X,Y:Y,0)+_xlfn.XLOOKUP(I69,X:X,Y:Y,0)+_xlfn.XLOOKUP(J69,X:X,Y:Y,0)+_xlfn.XLOOKUP(K69,X:X,Y:Y,0)+_xlfn.XLOOKUP(L69,X:X,Y:Y,0)+_xlfn.XLOOKUP(M69,X:X,Y:Y,0)+_xlfn.XLOOKUP(N69,X:X,Y:Y,0)+_xlfn.XLOOKUP(O69,X:X,Y:Y,0)+_xlfn.XLOOKUP(P69,X:X,Y:Y,0)+_xlfn.XLOOKUP(Q69,X:X,Y:Y,0)+_xlfn.XLOOKUP(R69,X:X,Y:Y,0)+_xlfn.XLOOKUP(S69,X:X,Y:Y,0)+_xlfn.XLOOKUP(T69,X:X,Y:Y,0)+_xlfn.XLOOKUP(U69,X:X,Y:Y,0)+_xlfn.XLOOKUP(V69,X:X,Y:Y,0)</f>
        <v>49.549651471743729</v>
      </c>
      <c r="F69" s="6" t="str">
        <f>_xlfn.XLOOKUP(B69,'F3E 2025'!$B$3:$B$22,'F3E 2025'!$A$3:$A$22,"-")</f>
        <v>-</v>
      </c>
      <c r="G69" s="6">
        <f>_xlfn.XLOOKUP(B69,'F3E 2023'!$B$3:$B$22,'F3E 2023'!$A$3:$A$22,"-")</f>
        <v>19</v>
      </c>
      <c r="H69" s="6" t="str">
        <f>_xlfn.XLOOKUP(B69,'F3E 2022'!$B$3:$B$100,'F3E 2022'!$A$3:$A$100,"-")</f>
        <v>-</v>
      </c>
      <c r="I69" s="6" t="str">
        <f>_xlfn.XLOOKUP(B69,'F3E 2019'!$B$3:$B$100,'F3E 2019'!$A$3:$A$100,"-")</f>
        <v>-</v>
      </c>
      <c r="J69" s="6" t="str">
        <f>_xlfn.XLOOKUP(B69,'F3E 2018'!$B$3:$B$96,'F3E 2018'!$A$3:$A$96,"-")</f>
        <v>-</v>
      </c>
      <c r="K69" s="6" t="str">
        <f>_xlfn.XLOOKUP(B69,'F3E 2016'!$B$3:$B$100,'F3E 2016'!$A$3:$A$100,"-")</f>
        <v>-</v>
      </c>
      <c r="L69" s="6" t="str">
        <f>_xlfn.XLOOKUP(B69,'F3E 2014'!$B$3:$B$100,'F3E 2014'!$A$3:$A$100,"-")</f>
        <v>-</v>
      </c>
      <c r="M69" s="6" t="str">
        <f>_xlfn.XLOOKUP(B69,'F3E 2012'!$B$3:$B$100,'F3E 2012'!$A$3:$A$100,"-")</f>
        <v>-</v>
      </c>
      <c r="N69" s="6" t="str">
        <f>_xlfn.XLOOKUP(B69,'F3E 2010'!$B$3:$B$100,'F3E 2010'!$A$3:$A$100,"-")</f>
        <v>-</v>
      </c>
      <c r="O69" s="6" t="str">
        <f>_xlfn.XLOOKUP(B69,'F3E 2008'!$B$3:$B$100,'F3E 2008'!$A$3:$A$100,"-")</f>
        <v>-</v>
      </c>
      <c r="P69" s="6" t="str">
        <f>_xlfn.XLOOKUP(B69,'F3E 2006'!$B$3:$B$100,'F3E 2006'!$A$3:$A$100,"-")</f>
        <v>-</v>
      </c>
      <c r="Q69" s="6">
        <f>_xlfn.XLOOKUP(B69,'F3E 2004'!$B$3:$B$100,'F3E 2004'!$A$3:$A$100,"-")</f>
        <v>10</v>
      </c>
      <c r="R69" s="6">
        <f>_xlfn.XLOOKUP(B69,'F3E 2002'!$B$3:$B$100,'F3E 2002'!$A$3:$A$100,"-")</f>
        <v>16</v>
      </c>
      <c r="S69" s="6" t="str">
        <f>_xlfn.XLOOKUP(B69,'F3E 2000'!$B$3:$B$100,'F3E 2000'!$A$3:$A$100,"-")</f>
        <v>-</v>
      </c>
      <c r="T69" s="6" t="str">
        <f>_xlfn.XLOOKUP(B69,'F3E 1998'!$B$3:$B$100,'F3E 1998'!$A$3:$A$100,"-")</f>
        <v>-</v>
      </c>
      <c r="U69" s="6" t="str">
        <f>_xlfn.XLOOKUP(B69,'F3E 1996'!$B$3:$B$100,'F3E 1996'!$A$3:$A$100,"-")</f>
        <v>-</v>
      </c>
      <c r="V69" s="7" t="str">
        <f>_xlfn.XLOOKUP(B69,'F3E 1994'!$B$3:$B$100,'F3E 1994'!$A$3:$A$100,"-")</f>
        <v>-</v>
      </c>
    </row>
    <row r="70" spans="1:22" x14ac:dyDescent="0.45">
      <c r="A70" s="9">
        <f t="shared" si="1"/>
        <v>68</v>
      </c>
      <c r="B70" s="23" t="s">
        <v>149</v>
      </c>
      <c r="C70" s="24" t="s">
        <v>10</v>
      </c>
      <c r="D70" s="95">
        <f>MIN(_xlfn.XLOOKUP(B70,'F3E 2025'!B:B,'F3E 2025'!E:E,200),_xlfn.XLOOKUP(B70,'F3E 2023'!B:B,'F3E 2023'!E:E,200),_xlfn.XLOOKUP(B70,'F3E 2022'!B:B,'F3E 2022'!E:E,200),_xlfn.XLOOKUP(B70,'F3E 2019'!B:B,'F3E 2019'!E:E,200),_xlfn.XLOOKUP(B70,'F3E 2018'!B:B,'F3E 2018'!E:E,200),_xlfn.XLOOKUP(B70,'F3E 2016'!B:B,'F3E 2016'!E:E,200),_xlfn.XLOOKUP(B70,'F3E 2014'!B:B,'F3E 2014'!E:E,200),_xlfn.XLOOKUP(B70,'F3E 2012'!B:B,'F3E 2012'!E:E,200),_xlfn.XLOOKUP(B70,'F3E 2010'!B:B,'F3E 2010'!E:E,200),_xlfn.XLOOKUP(B70,'F3E 2008'!B:B,'F3E 2008'!B:B,200),_xlfn.XLOOKUP(B70,'F3E 2006'!B:B,'F3E 2006'!E:E,200),_xlfn.XLOOKUP(B70,'F3E 2004'!B:B,'F3E 2004'!E:E,200),_xlfn.XLOOKUP(B70,'F3E 2002'!B:B,'F3E 2002'!E:E,200),_xlfn.XLOOKUP(B70,'F3E 2000'!B:B,'F3E 2000'!E:E,200),_xlfn.XLOOKUP(B70,'F3E 1998'!B:B,'F3E 1998'!E:E,200),_xlfn.XLOOKUP(B70,'F3E 1996'!B:B,'F3E 1996'!E:E,200),_xlfn.XLOOKUP(B70,'F3E 1994'!B:B,'F3E 1994'!E:E,200))</f>
        <v>56.62</v>
      </c>
      <c r="E70" s="78">
        <f>_xlfn.XLOOKUP(F70,X:X,Y:Y,0)+_xlfn.XLOOKUP(G70,X:X,Y:Y,0)+_xlfn.XLOOKUP(H70,X:X,Y:Y,0)+_xlfn.XLOOKUP(I70,X:X,Y:Y,0)+_xlfn.XLOOKUP(J70,X:X,Y:Y,0)+_xlfn.XLOOKUP(K70,X:X,Y:Y,0)+_xlfn.XLOOKUP(L70,X:X,Y:Y,0)+_xlfn.XLOOKUP(M70,X:X,Y:Y,0)+_xlfn.XLOOKUP(N70,X:X,Y:Y,0)+_xlfn.XLOOKUP(O70,X:X,Y:Y,0)+_xlfn.XLOOKUP(P70,X:X,Y:Y,0)+_xlfn.XLOOKUP(Q70,X:X,Y:Y,0)+_xlfn.XLOOKUP(R70,X:X,Y:Y,0)+_xlfn.XLOOKUP(S70,X:X,Y:Y,0)+_xlfn.XLOOKUP(T70,X:X,Y:Y,0)+_xlfn.XLOOKUP(U70,X:X,Y:Y,0)+_xlfn.XLOOKUP(V70,X:X,Y:Y,0)</f>
        <v>49.464624296138361</v>
      </c>
      <c r="F70" s="6" t="str">
        <f>_xlfn.XLOOKUP(B70,'F3E 2025'!$B$3:$B$22,'F3E 2025'!$A$3:$A$22,"-")</f>
        <v>-</v>
      </c>
      <c r="G70" s="6" t="str">
        <f>_xlfn.XLOOKUP(B70,'F3E 2023'!$B$3:$B$22,'F3E 2023'!$A$3:$A$22,"-")</f>
        <v>-</v>
      </c>
      <c r="H70" s="6" t="str">
        <f>_xlfn.XLOOKUP(B70,'F3E 2022'!$B$3:$B$100,'F3E 2022'!$A$3:$A$100,"-")</f>
        <v>-</v>
      </c>
      <c r="I70" s="6" t="str">
        <f>_xlfn.XLOOKUP(B70,'F3E 2019'!$B$3:$B$100,'F3E 2019'!$A$3:$A$100,"-")</f>
        <v>-</v>
      </c>
      <c r="J70" s="6" t="str">
        <f>_xlfn.XLOOKUP(B70,'F3E 2018'!$B$3:$B$96,'F3E 2018'!$A$3:$A$96,"-")</f>
        <v>-</v>
      </c>
      <c r="K70" s="6" t="str">
        <f>_xlfn.XLOOKUP(B70,'F3E 2016'!$B$3:$B$100,'F3E 2016'!$A$3:$A$100,"-")</f>
        <v>-</v>
      </c>
      <c r="L70" s="6">
        <f>_xlfn.XLOOKUP(B70,'F3E 2014'!$B$3:$B$100,'F3E 2014'!$A$3:$A$100,"-")</f>
        <v>6</v>
      </c>
      <c r="M70" s="6" t="str">
        <f>_xlfn.XLOOKUP(B70,'F3E 2012'!$B$3:$B$100,'F3E 2012'!$A$3:$A$100,"-")</f>
        <v>-</v>
      </c>
      <c r="N70" s="6" t="str">
        <f>_xlfn.XLOOKUP(B70,'F3E 2010'!$B$3:$B$100,'F3E 2010'!$A$3:$A$100,"-")</f>
        <v>-</v>
      </c>
      <c r="O70" s="6" t="str">
        <f>_xlfn.XLOOKUP(B70,'F3E 2008'!$B$3:$B$100,'F3E 2008'!$A$3:$A$100,"-")</f>
        <v>-</v>
      </c>
      <c r="P70" s="6" t="str">
        <f>_xlfn.XLOOKUP(B70,'F3E 2006'!$B$3:$B$100,'F3E 2006'!$A$3:$A$100,"-")</f>
        <v>-</v>
      </c>
      <c r="Q70" s="6" t="str">
        <f>_xlfn.XLOOKUP(B70,'F3E 2004'!$B$3:$B$100,'F3E 2004'!$A$3:$A$100,"-")</f>
        <v>-</v>
      </c>
      <c r="R70" s="6" t="str">
        <f>_xlfn.XLOOKUP(B70,'F3E 2002'!$B$3:$B$100,'F3E 2002'!$A$3:$A$100,"-")</f>
        <v>-</v>
      </c>
      <c r="S70" s="6" t="str">
        <f>_xlfn.XLOOKUP(B70,'F3E 2000'!$B$3:$B$100,'F3E 2000'!$A$3:$A$100,"-")</f>
        <v>-</v>
      </c>
      <c r="T70" s="6" t="str">
        <f>_xlfn.XLOOKUP(B70,'F3E 1998'!$B$3:$B$100,'F3E 1998'!$A$3:$A$100,"-")</f>
        <v>-</v>
      </c>
      <c r="U70" s="6" t="str">
        <f>_xlfn.XLOOKUP(B70,'F3E 1996'!$B$3:$B$100,'F3E 1996'!$A$3:$A$100,"-")</f>
        <v>-</v>
      </c>
      <c r="V70" s="7" t="str">
        <f>_xlfn.XLOOKUP(B70,'F3E 1994'!$B$3:$B$100,'F3E 1994'!$A$3:$A$100,"-")</f>
        <v>-</v>
      </c>
    </row>
    <row r="71" spans="1:22" x14ac:dyDescent="0.45">
      <c r="A71" s="9">
        <f t="shared" si="1"/>
        <v>69</v>
      </c>
      <c r="B71" s="23" t="s">
        <v>220</v>
      </c>
      <c r="C71" s="24" t="s">
        <v>8</v>
      </c>
      <c r="D71" s="95">
        <f>MIN(_xlfn.XLOOKUP(B71,'F3E 2025'!B:B,'F3E 2025'!E:E,200),_xlfn.XLOOKUP(B71,'F3E 2023'!B:B,'F3E 2023'!E:E,200),_xlfn.XLOOKUP(B71,'F3E 2022'!B:B,'F3E 2022'!E:E,200),_xlfn.XLOOKUP(B71,'F3E 2019'!B:B,'F3E 2019'!E:E,200),_xlfn.XLOOKUP(B71,'F3E 2018'!B:B,'F3E 2018'!E:E,200),_xlfn.XLOOKUP(B71,'F3E 2016'!B:B,'F3E 2016'!E:E,200),_xlfn.XLOOKUP(B71,'F3E 2014'!B:B,'F3E 2014'!E:E,200),_xlfn.XLOOKUP(B71,'F3E 2012'!B:B,'F3E 2012'!E:E,200),_xlfn.XLOOKUP(B71,'F3E 2010'!B:B,'F3E 2010'!E:E,200),_xlfn.XLOOKUP(B71,'F3E 2008'!B:B,'F3E 2008'!B:B,200),_xlfn.XLOOKUP(B71,'F3E 2006'!B:B,'F3E 2006'!E:E,200),_xlfn.XLOOKUP(B71,'F3E 2004'!B:B,'F3E 2004'!E:E,200),_xlfn.XLOOKUP(B71,'F3E 2002'!B:B,'F3E 2002'!E:E,200),_xlfn.XLOOKUP(B71,'F3E 2000'!B:B,'F3E 2000'!E:E,200),_xlfn.XLOOKUP(B71,'F3E 1998'!B:B,'F3E 1998'!E:E,200),_xlfn.XLOOKUP(B71,'F3E 1996'!B:B,'F3E 1996'!E:E,200),_xlfn.XLOOKUP(B71,'F3E 1994'!B:B,'F3E 1994'!E:E,200))</f>
        <v>104.2</v>
      </c>
      <c r="E71" s="78">
        <f>_xlfn.XLOOKUP(F71,X:X,Y:Y,0)+_xlfn.XLOOKUP(G71,X:X,Y:Y,0)+_xlfn.XLOOKUP(H71,X:X,Y:Y,0)+_xlfn.XLOOKUP(I71,X:X,Y:Y,0)+_xlfn.XLOOKUP(J71,X:X,Y:Y,0)+_xlfn.XLOOKUP(K71,X:X,Y:Y,0)+_xlfn.XLOOKUP(L71,X:X,Y:Y,0)+_xlfn.XLOOKUP(M71,X:X,Y:Y,0)+_xlfn.XLOOKUP(N71,X:X,Y:Y,0)+_xlfn.XLOOKUP(O71,X:X,Y:Y,0)+_xlfn.XLOOKUP(P71,X:X,Y:Y,0)+_xlfn.XLOOKUP(Q71,X:X,Y:Y,0)+_xlfn.XLOOKUP(R71,X:X,Y:Y,0)+_xlfn.XLOOKUP(S71,X:X,Y:Y,0)+_xlfn.XLOOKUP(T71,X:X,Y:Y,0)+_xlfn.XLOOKUP(U71,X:X,Y:Y,0)+_xlfn.XLOOKUP(V71,X:X,Y:Y,0)</f>
        <v>49.464624296138361</v>
      </c>
      <c r="F71" s="6" t="str">
        <f>_xlfn.XLOOKUP(B71,'F3E 2025'!$B$3:$B$22,'F3E 2025'!$A$3:$A$22,"-")</f>
        <v>-</v>
      </c>
      <c r="G71" s="6" t="str">
        <f>_xlfn.XLOOKUP(B71,'F3E 2023'!$B$3:$B$22,'F3E 2023'!$A$3:$A$22,"-")</f>
        <v>-</v>
      </c>
      <c r="H71" s="6" t="str">
        <f>_xlfn.XLOOKUP(B71,'F3E 2022'!$B$3:$B$100,'F3E 2022'!$A$3:$A$100,"-")</f>
        <v>-</v>
      </c>
      <c r="I71" s="6" t="str">
        <f>_xlfn.XLOOKUP(B71,'F3E 2019'!$B$3:$B$100,'F3E 2019'!$A$3:$A$100,"-")</f>
        <v>-</v>
      </c>
      <c r="J71" s="6" t="str">
        <f>_xlfn.XLOOKUP(B71,'F3E 2018'!$B$3:$B$96,'F3E 2018'!$A$3:$A$96,"-")</f>
        <v>-</v>
      </c>
      <c r="K71" s="6" t="str">
        <f>_xlfn.XLOOKUP(B71,'F3E 2016'!$B$3:$B$100,'F3E 2016'!$A$3:$A$100,"-")</f>
        <v>-</v>
      </c>
      <c r="L71" s="6" t="str">
        <f>_xlfn.XLOOKUP(B71,'F3E 2014'!$B$3:$B$100,'F3E 2014'!$A$3:$A$100,"-")</f>
        <v>-</v>
      </c>
      <c r="M71" s="6" t="str">
        <f>_xlfn.XLOOKUP(B71,'F3E 2012'!$B$3:$B$100,'F3E 2012'!$A$3:$A$100,"-")</f>
        <v>-</v>
      </c>
      <c r="N71" s="6" t="str">
        <f>_xlfn.XLOOKUP(B71,'F3E 2010'!$B$3:$B$100,'F3E 2010'!$A$3:$A$100,"-")</f>
        <v>-</v>
      </c>
      <c r="O71" s="6" t="str">
        <f>_xlfn.XLOOKUP(B71,'F3E 2008'!$B$3:$B$100,'F3E 2008'!$A$3:$A$100,"-")</f>
        <v>-</v>
      </c>
      <c r="P71" s="6" t="str">
        <f>_xlfn.XLOOKUP(B71,'F3E 2006'!$B$3:$B$100,'F3E 2006'!$A$3:$A$100,"-")</f>
        <v>-</v>
      </c>
      <c r="Q71" s="6" t="str">
        <f>_xlfn.XLOOKUP(B71,'F3E 2004'!$B$3:$B$100,'F3E 2004'!$A$3:$A$100,"-")</f>
        <v>-</v>
      </c>
      <c r="R71" s="6" t="str">
        <f>_xlfn.XLOOKUP(B71,'F3E 2002'!$B$3:$B$100,'F3E 2002'!$A$3:$A$100,"-")</f>
        <v>-</v>
      </c>
      <c r="S71" s="6" t="str">
        <f>_xlfn.XLOOKUP(B71,'F3E 2000'!$B$3:$B$100,'F3E 2000'!$A$3:$A$100,"-")</f>
        <v>-</v>
      </c>
      <c r="T71" s="6" t="str">
        <f>_xlfn.XLOOKUP(B71,'F3E 1998'!$B$3:$B$100,'F3E 1998'!$A$3:$A$100,"-")</f>
        <v>-</v>
      </c>
      <c r="U71" s="6" t="str">
        <f>_xlfn.XLOOKUP(B71,'F3E 1996'!$B$3:$B$100,'F3E 1996'!$A$3:$A$100,"-")</f>
        <v>-</v>
      </c>
      <c r="V71" s="7">
        <f>_xlfn.XLOOKUP(B71,'F3E 1994'!$B$3:$B$100,'F3E 1994'!$A$3:$A$100,"-")</f>
        <v>6</v>
      </c>
    </row>
    <row r="72" spans="1:22" x14ac:dyDescent="0.45">
      <c r="A72" s="9">
        <f t="shared" ref="A72:A135" si="2">A71+1</f>
        <v>70</v>
      </c>
      <c r="B72" s="23" t="s">
        <v>202</v>
      </c>
      <c r="C72" s="24" t="s">
        <v>17</v>
      </c>
      <c r="D72" s="95">
        <f>MIN(_xlfn.XLOOKUP(B72,'F3E 2025'!B:B,'F3E 2025'!E:E,200),_xlfn.XLOOKUP(B72,'F3E 2023'!B:B,'F3E 2023'!E:E,200),_xlfn.XLOOKUP(B72,'F3E 2022'!B:B,'F3E 2022'!E:E,200),_xlfn.XLOOKUP(B72,'F3E 2019'!B:B,'F3E 2019'!E:E,200),_xlfn.XLOOKUP(B72,'F3E 2018'!B:B,'F3E 2018'!E:E,200),_xlfn.XLOOKUP(B72,'F3E 2016'!B:B,'F3E 2016'!E:E,200),_xlfn.XLOOKUP(B72,'F3E 2014'!B:B,'F3E 2014'!E:E,200),_xlfn.XLOOKUP(B72,'F3E 2012'!B:B,'F3E 2012'!E:E,200),_xlfn.XLOOKUP(B72,'F3E 2010'!B:B,'F3E 2010'!E:E,200),_xlfn.XLOOKUP(B72,'F3E 2008'!B:B,'F3E 2008'!B:B,200),_xlfn.XLOOKUP(B72,'F3E 2006'!B:B,'F3E 2006'!E:E,200),_xlfn.XLOOKUP(B72,'F3E 2004'!B:B,'F3E 2004'!E:E,200),_xlfn.XLOOKUP(B72,'F3E 2002'!B:B,'F3E 2002'!E:E,200),_xlfn.XLOOKUP(B72,'F3E 2000'!B:B,'F3E 2000'!E:E,200),_xlfn.XLOOKUP(B72,'F3E 1998'!B:B,'F3E 1998'!E:E,200),_xlfn.XLOOKUP(B72,'F3E 1996'!B:B,'F3E 1996'!E:E,200),_xlfn.XLOOKUP(B72,'F3E 1994'!B:B,'F3E 1994'!E:E,200))</f>
        <v>93.31</v>
      </c>
      <c r="E72" s="78">
        <f>_xlfn.XLOOKUP(F72,X:X,Y:Y,0)+_xlfn.XLOOKUP(G72,X:X,Y:Y,0)+_xlfn.XLOOKUP(H72,X:X,Y:Y,0)+_xlfn.XLOOKUP(I72,X:X,Y:Y,0)+_xlfn.XLOOKUP(J72,X:X,Y:Y,0)+_xlfn.XLOOKUP(K72,X:X,Y:Y,0)+_xlfn.XLOOKUP(L72,X:X,Y:Y,0)+_xlfn.XLOOKUP(M72,X:X,Y:Y,0)+_xlfn.XLOOKUP(N72,X:X,Y:Y,0)+_xlfn.XLOOKUP(O72,X:X,Y:Y,0)+_xlfn.XLOOKUP(P72,X:X,Y:Y,0)+_xlfn.XLOOKUP(Q72,X:X,Y:Y,0)+_xlfn.XLOOKUP(R72,X:X,Y:Y,0)+_xlfn.XLOOKUP(S72,X:X,Y:Y,0)+_xlfn.XLOOKUP(T72,X:X,Y:Y,0)+_xlfn.XLOOKUP(U72,X:X,Y:Y,0)+_xlfn.XLOOKUP(V72,X:X,Y:Y,0)</f>
        <v>46.29252313495229</v>
      </c>
      <c r="F72" s="6" t="str">
        <f>_xlfn.XLOOKUP(B72,'F3E 2025'!$B$3:$B$22,'F3E 2025'!$A$3:$A$22,"-")</f>
        <v>-</v>
      </c>
      <c r="G72" s="6" t="str">
        <f>_xlfn.XLOOKUP(B72,'F3E 2023'!$B$3:$B$22,'F3E 2023'!$A$3:$A$22,"-")</f>
        <v>-</v>
      </c>
      <c r="H72" s="6" t="str">
        <f>_xlfn.XLOOKUP(B72,'F3E 2022'!$B$3:$B$100,'F3E 2022'!$A$3:$A$100,"-")</f>
        <v>-</v>
      </c>
      <c r="I72" s="6" t="str">
        <f>_xlfn.XLOOKUP(B72,'F3E 2019'!$B$3:$B$100,'F3E 2019'!$A$3:$A$100,"-")</f>
        <v>-</v>
      </c>
      <c r="J72" s="6" t="str">
        <f>_xlfn.XLOOKUP(B72,'F3E 2018'!$B$3:$B$96,'F3E 2018'!$A$3:$A$96,"-")</f>
        <v>-</v>
      </c>
      <c r="K72" s="6" t="str">
        <f>_xlfn.XLOOKUP(B72,'F3E 2016'!$B$3:$B$100,'F3E 2016'!$A$3:$A$100,"-")</f>
        <v>-</v>
      </c>
      <c r="L72" s="6" t="str">
        <f>_xlfn.XLOOKUP(B72,'F3E 2014'!$B$3:$B$100,'F3E 2014'!$A$3:$A$100,"-")</f>
        <v>-</v>
      </c>
      <c r="M72" s="6" t="str">
        <f>_xlfn.XLOOKUP(B72,'F3E 2012'!$B$3:$B$100,'F3E 2012'!$A$3:$A$100,"-")</f>
        <v>-</v>
      </c>
      <c r="N72" s="6" t="str">
        <f>_xlfn.XLOOKUP(B72,'F3E 2010'!$B$3:$B$100,'F3E 2010'!$A$3:$A$100,"-")</f>
        <v>-</v>
      </c>
      <c r="O72" s="6" t="str">
        <f>_xlfn.XLOOKUP(B72,'F3E 2008'!$B$3:$B$100,'F3E 2008'!$A$3:$A$100,"-")</f>
        <v>-</v>
      </c>
      <c r="P72" s="6" t="str">
        <f>_xlfn.XLOOKUP(B72,'F3E 2006'!$B$3:$B$100,'F3E 2006'!$A$3:$A$100,"-")</f>
        <v>-</v>
      </c>
      <c r="Q72" s="6" t="str">
        <f>_xlfn.XLOOKUP(B72,'F3E 2004'!$B$3:$B$100,'F3E 2004'!$A$3:$A$100,"-")</f>
        <v>-</v>
      </c>
      <c r="R72" s="6" t="str">
        <f>_xlfn.XLOOKUP(B72,'F3E 2002'!$B$3:$B$100,'F3E 2002'!$A$3:$A$100,"-")</f>
        <v>-</v>
      </c>
      <c r="S72" s="6" t="str">
        <f>_xlfn.XLOOKUP(B72,'F3E 2000'!$B$3:$B$100,'F3E 2000'!$A$3:$A$100,"-")</f>
        <v>-</v>
      </c>
      <c r="T72" s="6">
        <f>_xlfn.XLOOKUP(B72,'F3E 1998'!$B$3:$B$100,'F3E 1998'!$A$3:$A$100,"-")</f>
        <v>12</v>
      </c>
      <c r="U72" s="6">
        <f>_xlfn.XLOOKUP(B72,'F3E 1996'!$B$3:$B$100,'F3E 1996'!$A$3:$A$100,"-")</f>
        <v>11</v>
      </c>
      <c r="V72" s="7" t="str">
        <f>_xlfn.XLOOKUP(B72,'F3E 1994'!$B$3:$B$100,'F3E 1994'!$A$3:$A$100,"-")</f>
        <v>-</v>
      </c>
    </row>
    <row r="73" spans="1:22" x14ac:dyDescent="0.45">
      <c r="A73" s="9">
        <f t="shared" si="2"/>
        <v>71</v>
      </c>
      <c r="B73" s="23" t="s">
        <v>131</v>
      </c>
      <c r="C73" s="24" t="s">
        <v>267</v>
      </c>
      <c r="D73" s="95">
        <f>MIN(_xlfn.XLOOKUP(B73,'F3E 2025'!B:B,'F3E 2025'!E:E,200),_xlfn.XLOOKUP(B73,'F3E 2023'!B:B,'F3E 2023'!E:E,200),_xlfn.XLOOKUP(B73,'F3E 2022'!B:B,'F3E 2022'!E:E,200),_xlfn.XLOOKUP(B73,'F3E 2019'!B:B,'F3E 2019'!E:E,200),_xlfn.XLOOKUP(B73,'F3E 2018'!B:B,'F3E 2018'!E:E,200),_xlfn.XLOOKUP(B73,'F3E 2016'!B:B,'F3E 2016'!E:E,200),_xlfn.XLOOKUP(B73,'F3E 2014'!B:B,'F3E 2014'!E:E,200),_xlfn.XLOOKUP(B73,'F3E 2012'!B:B,'F3E 2012'!E:E,200),_xlfn.XLOOKUP(B73,'F3E 2010'!B:B,'F3E 2010'!E:E,200),_xlfn.XLOOKUP(B73,'F3E 2008'!B:B,'F3E 2008'!B:B,200),_xlfn.XLOOKUP(B73,'F3E 2006'!B:B,'F3E 2006'!E:E,200),_xlfn.XLOOKUP(B73,'F3E 2004'!B:B,'F3E 2004'!E:E,200),_xlfn.XLOOKUP(B73,'F3E 2002'!B:B,'F3E 2002'!E:E,200),_xlfn.XLOOKUP(B73,'F3E 2000'!B:B,'F3E 2000'!E:E,200),_xlfn.XLOOKUP(B73,'F3E 1998'!B:B,'F3E 1998'!E:E,200),_xlfn.XLOOKUP(B73,'F3E 1996'!B:B,'F3E 1996'!E:E,200),_xlfn.XLOOKUP(B73,'F3E 1994'!B:B,'F3E 1994'!E:E,200))</f>
        <v>60.47</v>
      </c>
      <c r="E73" s="78">
        <f>_xlfn.XLOOKUP(F73,X:X,Y:Y,0)+_xlfn.XLOOKUP(G73,X:X,Y:Y,0)+_xlfn.XLOOKUP(H73,X:X,Y:Y,0)+_xlfn.XLOOKUP(I73,X:X,Y:Y,0)+_xlfn.XLOOKUP(J73,X:X,Y:Y,0)+_xlfn.XLOOKUP(K73,X:X,Y:Y,0)+_xlfn.XLOOKUP(L73,X:X,Y:Y,0)+_xlfn.XLOOKUP(M73,X:X,Y:Y,0)+_xlfn.XLOOKUP(N73,X:X,Y:Y,0)+_xlfn.XLOOKUP(O73,X:X,Y:Y,0)+_xlfn.XLOOKUP(P73,X:X,Y:Y,0)+_xlfn.XLOOKUP(Q73,X:X,Y:Y,0)+_xlfn.XLOOKUP(R73,X:X,Y:Y,0)+_xlfn.XLOOKUP(S73,X:X,Y:Y,0)+_xlfn.XLOOKUP(T73,X:X,Y:Y,0)+_xlfn.XLOOKUP(U73,X:X,Y:Y,0)+_xlfn.XLOOKUP(V73,X:X,Y:Y,0)</f>
        <v>44.824538102608003</v>
      </c>
      <c r="F73" s="6" t="str">
        <f>_xlfn.XLOOKUP(B73,'F3E 2025'!$B$3:$B$22,'F3E 2025'!$A$3:$A$22,"-")</f>
        <v>-</v>
      </c>
      <c r="G73" s="6" t="str">
        <f>_xlfn.XLOOKUP(B73,'F3E 2023'!$B$3:$B$22,'F3E 2023'!$A$3:$A$22,"-")</f>
        <v>-</v>
      </c>
      <c r="H73" s="6" t="str">
        <f>_xlfn.XLOOKUP(B73,'F3E 2022'!$B$3:$B$100,'F3E 2022'!$A$3:$A$100,"-")</f>
        <v>-</v>
      </c>
      <c r="I73" s="6">
        <f>_xlfn.XLOOKUP(B73,'F3E 2019'!$B$3:$B$100,'F3E 2019'!$A$3:$A$100,"-")</f>
        <v>10</v>
      </c>
      <c r="J73" s="6">
        <f>_xlfn.XLOOKUP(B73,'F3E 2018'!$B$3:$B$96,'F3E 2018'!$A$3:$A$96,"-")</f>
        <v>14</v>
      </c>
      <c r="K73" s="6" t="str">
        <f>_xlfn.XLOOKUP(B73,'F3E 2016'!$B$3:$B$100,'F3E 2016'!$A$3:$A$100,"-")</f>
        <v>-</v>
      </c>
      <c r="L73" s="6" t="str">
        <f>_xlfn.XLOOKUP(B73,'F3E 2014'!$B$3:$B$100,'F3E 2014'!$A$3:$A$100,"-")</f>
        <v>-</v>
      </c>
      <c r="M73" s="6" t="str">
        <f>_xlfn.XLOOKUP(B73,'F3E 2012'!$B$3:$B$100,'F3E 2012'!$A$3:$A$100,"-")</f>
        <v>-</v>
      </c>
      <c r="N73" s="6" t="str">
        <f>_xlfn.XLOOKUP(B73,'F3E 2010'!$B$3:$B$100,'F3E 2010'!$A$3:$A$100,"-")</f>
        <v>-</v>
      </c>
      <c r="O73" s="6" t="str">
        <f>_xlfn.XLOOKUP(B73,'F3E 2008'!$B$3:$B$100,'F3E 2008'!$A$3:$A$100,"-")</f>
        <v>-</v>
      </c>
      <c r="P73" s="6" t="str">
        <f>_xlfn.XLOOKUP(B73,'F3E 2006'!$B$3:$B$100,'F3E 2006'!$A$3:$A$100,"-")</f>
        <v>-</v>
      </c>
      <c r="Q73" s="6" t="str">
        <f>_xlfn.XLOOKUP(B73,'F3E 2004'!$B$3:$B$100,'F3E 2004'!$A$3:$A$100,"-")</f>
        <v>-</v>
      </c>
      <c r="R73" s="6" t="str">
        <f>_xlfn.XLOOKUP(B73,'F3E 2002'!$B$3:$B$100,'F3E 2002'!$A$3:$A$100,"-")</f>
        <v>-</v>
      </c>
      <c r="S73" s="6" t="str">
        <f>_xlfn.XLOOKUP(B73,'F3E 2000'!$B$3:$B$100,'F3E 2000'!$A$3:$A$100,"-")</f>
        <v>-</v>
      </c>
      <c r="T73" s="6" t="str">
        <f>_xlfn.XLOOKUP(B73,'F3E 1998'!$B$3:$B$100,'F3E 1998'!$A$3:$A$100,"-")</f>
        <v>-</v>
      </c>
      <c r="U73" s="6" t="str">
        <f>_xlfn.XLOOKUP(B73,'F3E 1996'!$B$3:$B$100,'F3E 1996'!$A$3:$A$100,"-")</f>
        <v>-</v>
      </c>
      <c r="V73" s="7" t="str">
        <f>_xlfn.XLOOKUP(B73,'F3E 1994'!$B$3:$B$100,'F3E 1994'!$A$3:$A$100,"-")</f>
        <v>-</v>
      </c>
    </row>
    <row r="74" spans="1:22" x14ac:dyDescent="0.45">
      <c r="A74" s="9">
        <f t="shared" si="2"/>
        <v>72</v>
      </c>
      <c r="B74" s="23" t="s">
        <v>72</v>
      </c>
      <c r="C74" s="24" t="s">
        <v>20</v>
      </c>
      <c r="D74" s="95">
        <f>MIN(_xlfn.XLOOKUP(B74,'F3E 2025'!B:B,'F3E 2025'!E:E,200),_xlfn.XLOOKUP(B74,'F3E 2023'!B:B,'F3E 2023'!E:E,200),_xlfn.XLOOKUP(B74,'F3E 2022'!B:B,'F3E 2022'!E:E,200),_xlfn.XLOOKUP(B74,'F3E 2019'!B:B,'F3E 2019'!E:E,200),_xlfn.XLOOKUP(B74,'F3E 2018'!B:B,'F3E 2018'!E:E,200),_xlfn.XLOOKUP(B74,'F3E 2016'!B:B,'F3E 2016'!E:E,200),_xlfn.XLOOKUP(B74,'F3E 2014'!B:B,'F3E 2014'!E:E,200),_xlfn.XLOOKUP(B74,'F3E 2012'!B:B,'F3E 2012'!E:E,200),_xlfn.XLOOKUP(B74,'F3E 2010'!B:B,'F3E 2010'!E:E,200),_xlfn.XLOOKUP(B74,'F3E 2008'!B:B,'F3E 2008'!B:B,200),_xlfn.XLOOKUP(B74,'F3E 2006'!B:B,'F3E 2006'!E:E,200),_xlfn.XLOOKUP(B74,'F3E 2004'!B:B,'F3E 2004'!E:E,200),_xlfn.XLOOKUP(B74,'F3E 2002'!B:B,'F3E 2002'!E:E,200),_xlfn.XLOOKUP(B74,'F3E 2000'!B:B,'F3E 2000'!E:E,200),_xlfn.XLOOKUP(B74,'F3E 1998'!B:B,'F3E 1998'!E:E,200),_xlfn.XLOOKUP(B74,'F3E 1996'!B:B,'F3E 1996'!E:E,200),_xlfn.XLOOKUP(B74,'F3E 1994'!B:B,'F3E 1994'!E:E,200))</f>
        <v>89.59</v>
      </c>
      <c r="E74" s="78">
        <f>_xlfn.XLOOKUP(F74,X:X,Y:Y,0)+_xlfn.XLOOKUP(G74,X:X,Y:Y,0)+_xlfn.XLOOKUP(H74,X:X,Y:Y,0)+_xlfn.XLOOKUP(I74,X:X,Y:Y,0)+_xlfn.XLOOKUP(J74,X:X,Y:Y,0)+_xlfn.XLOOKUP(K74,X:X,Y:Y,0)+_xlfn.XLOOKUP(L74,X:X,Y:Y,0)+_xlfn.XLOOKUP(M74,X:X,Y:Y,0)+_xlfn.XLOOKUP(N74,X:X,Y:Y,0)+_xlfn.XLOOKUP(O74,X:X,Y:Y,0)+_xlfn.XLOOKUP(P74,X:X,Y:Y,0)+_xlfn.XLOOKUP(Q74,X:X,Y:Y,0)+_xlfn.XLOOKUP(R74,X:X,Y:Y,0)+_xlfn.XLOOKUP(S74,X:X,Y:Y,0)+_xlfn.XLOOKUP(T74,X:X,Y:Y,0)+_xlfn.XLOOKUP(U74,X:X,Y:Y,0)+_xlfn.XLOOKUP(V74,X:X,Y:Y,0)</f>
        <v>44.824538102608003</v>
      </c>
      <c r="F74" s="6" t="str">
        <f>_xlfn.XLOOKUP(B74,'F3E 2025'!$B$3:$B$22,'F3E 2025'!$A$3:$A$22,"-")</f>
        <v>-</v>
      </c>
      <c r="G74" s="6" t="str">
        <f>_xlfn.XLOOKUP(B74,'F3E 2023'!$B$3:$B$22,'F3E 2023'!$A$3:$A$22,"-")</f>
        <v>-</v>
      </c>
      <c r="H74" s="6" t="str">
        <f>_xlfn.XLOOKUP(B74,'F3E 2022'!$B$3:$B$100,'F3E 2022'!$A$3:$A$100,"-")</f>
        <v>-</v>
      </c>
      <c r="I74" s="6" t="str">
        <f>_xlfn.XLOOKUP(B74,'F3E 2019'!$B$3:$B$100,'F3E 2019'!$A$3:$A$100,"-")</f>
        <v>-</v>
      </c>
      <c r="J74" s="6" t="str">
        <f>_xlfn.XLOOKUP(B74,'F3E 2018'!$B$3:$B$96,'F3E 2018'!$A$3:$A$96,"-")</f>
        <v>-</v>
      </c>
      <c r="K74" s="6" t="str">
        <f>_xlfn.XLOOKUP(B74,'F3E 2016'!$B$3:$B$100,'F3E 2016'!$A$3:$A$100,"-")</f>
        <v>-</v>
      </c>
      <c r="L74" s="6" t="str">
        <f>_xlfn.XLOOKUP(B74,'F3E 2014'!$B$3:$B$100,'F3E 2014'!$A$3:$A$100,"-")</f>
        <v>-</v>
      </c>
      <c r="M74" s="6" t="str">
        <f>_xlfn.XLOOKUP(B74,'F3E 2012'!$B$3:$B$100,'F3E 2012'!$A$3:$A$100,"-")</f>
        <v>-</v>
      </c>
      <c r="N74" s="6" t="str">
        <f>_xlfn.XLOOKUP(B74,'F3E 2010'!$B$3:$B$100,'F3E 2010'!$A$3:$A$100,"-")</f>
        <v>-</v>
      </c>
      <c r="O74" s="6" t="str">
        <f>_xlfn.XLOOKUP(B74,'F3E 2008'!$B$3:$B$100,'F3E 2008'!$A$3:$A$100,"-")</f>
        <v>-</v>
      </c>
      <c r="P74" s="6" t="str">
        <f>_xlfn.XLOOKUP(B74,'F3E 2006'!$B$3:$B$100,'F3E 2006'!$A$3:$A$100,"-")</f>
        <v>-</v>
      </c>
      <c r="Q74" s="6" t="str">
        <f>_xlfn.XLOOKUP(B74,'F3E 2004'!$B$3:$B$100,'F3E 2004'!$A$3:$A$100,"-")</f>
        <v>-</v>
      </c>
      <c r="R74" s="6" t="str">
        <f>_xlfn.XLOOKUP(B74,'F3E 2002'!$B$3:$B$100,'F3E 2002'!$A$3:$A$100,"-")</f>
        <v>-</v>
      </c>
      <c r="S74" s="6" t="str">
        <f>_xlfn.XLOOKUP(B74,'F3E 2000'!$B$3:$B$100,'F3E 2000'!$A$3:$A$100,"-")</f>
        <v>-</v>
      </c>
      <c r="T74" s="6">
        <f>_xlfn.XLOOKUP(B74,'F3E 1998'!$B$3:$B$100,'F3E 1998'!$A$3:$A$100,"-")</f>
        <v>10</v>
      </c>
      <c r="U74" s="6">
        <f>_xlfn.XLOOKUP(B74,'F3E 1996'!$B$3:$B$100,'F3E 1996'!$A$3:$A$100,"-")</f>
        <v>14</v>
      </c>
      <c r="V74" s="7" t="str">
        <f>_xlfn.XLOOKUP(B74,'F3E 1994'!$B$3:$B$100,'F3E 1994'!$A$3:$A$100,"-")</f>
        <v>-</v>
      </c>
    </row>
    <row r="75" spans="1:22" x14ac:dyDescent="0.45">
      <c r="A75" s="9">
        <f t="shared" si="2"/>
        <v>73</v>
      </c>
      <c r="B75" s="23" t="s">
        <v>168</v>
      </c>
      <c r="C75" s="24" t="s">
        <v>39</v>
      </c>
      <c r="D75" s="95">
        <f>MIN(_xlfn.XLOOKUP(B75,'F3E 2025'!B:B,'F3E 2025'!E:E,200),_xlfn.XLOOKUP(B75,'F3E 2023'!B:B,'F3E 2023'!E:E,200),_xlfn.XLOOKUP(B75,'F3E 2022'!B:B,'F3E 2022'!E:E,200),_xlfn.XLOOKUP(B75,'F3E 2019'!B:B,'F3E 2019'!E:E,200),_xlfn.XLOOKUP(B75,'F3E 2018'!B:B,'F3E 2018'!E:E,200),_xlfn.XLOOKUP(B75,'F3E 2016'!B:B,'F3E 2016'!E:E,200),_xlfn.XLOOKUP(B75,'F3E 2014'!B:B,'F3E 2014'!E:E,200),_xlfn.XLOOKUP(B75,'F3E 2012'!B:B,'F3E 2012'!E:E,200),_xlfn.XLOOKUP(B75,'F3E 2010'!B:B,'F3E 2010'!E:E,200),_xlfn.XLOOKUP(B75,'F3E 2008'!B:B,'F3E 2008'!B:B,200),_xlfn.XLOOKUP(B75,'F3E 2006'!B:B,'F3E 2006'!E:E,200),_xlfn.XLOOKUP(B75,'F3E 2004'!B:B,'F3E 2004'!E:E,200),_xlfn.XLOOKUP(B75,'F3E 2002'!B:B,'F3E 2002'!E:E,200),_xlfn.XLOOKUP(B75,'F3E 2000'!B:B,'F3E 2000'!E:E,200),_xlfn.XLOOKUP(B75,'F3E 1998'!B:B,'F3E 1998'!E:E,200),_xlfn.XLOOKUP(B75,'F3E 1996'!B:B,'F3E 1996'!E:E,200),_xlfn.XLOOKUP(B75,'F3E 1994'!B:B,'F3E 1994'!E:E,200))</f>
        <v>61.6</v>
      </c>
      <c r="E75" s="78">
        <f>_xlfn.XLOOKUP(F75,X:X,Y:Y,0)+_xlfn.XLOOKUP(G75,X:X,Y:Y,0)+_xlfn.XLOOKUP(H75,X:X,Y:Y,0)+_xlfn.XLOOKUP(I75,X:X,Y:Y,0)+_xlfn.XLOOKUP(J75,X:X,Y:Y,0)+_xlfn.XLOOKUP(K75,X:X,Y:Y,0)+_xlfn.XLOOKUP(L75,X:X,Y:Y,0)+_xlfn.XLOOKUP(M75,X:X,Y:Y,0)+_xlfn.XLOOKUP(N75,X:X,Y:Y,0)+_xlfn.XLOOKUP(O75,X:X,Y:Y,0)+_xlfn.XLOOKUP(P75,X:X,Y:Y,0)+_xlfn.XLOOKUP(Q75,X:X,Y:Y,0)+_xlfn.XLOOKUP(R75,X:X,Y:Y,0)+_xlfn.XLOOKUP(S75,X:X,Y:Y,0)+_xlfn.XLOOKUP(T75,X:X,Y:Y,0)+_xlfn.XLOOKUP(U75,X:X,Y:Y,0)+_xlfn.XLOOKUP(V75,X:X,Y:Y,0)</f>
        <v>43.012911722018046</v>
      </c>
      <c r="F75" s="6" t="str">
        <f>_xlfn.XLOOKUP(B75,'F3E 2025'!$B$3:$B$22,'F3E 2025'!$A$3:$A$22,"-")</f>
        <v>-</v>
      </c>
      <c r="G75" s="6" t="str">
        <f>_xlfn.XLOOKUP(B75,'F3E 2023'!$B$3:$B$22,'F3E 2023'!$A$3:$A$22,"-")</f>
        <v>-</v>
      </c>
      <c r="H75" s="6" t="str">
        <f>_xlfn.XLOOKUP(B75,'F3E 2022'!$B$3:$B$100,'F3E 2022'!$A$3:$A$100,"-")</f>
        <v>-</v>
      </c>
      <c r="I75" s="6" t="str">
        <f>_xlfn.XLOOKUP(B75,'F3E 2019'!$B$3:$B$100,'F3E 2019'!$A$3:$A$100,"-")</f>
        <v>-</v>
      </c>
      <c r="J75" s="6" t="str">
        <f>_xlfn.XLOOKUP(B75,'F3E 2018'!$B$3:$B$96,'F3E 2018'!$A$3:$A$96,"-")</f>
        <v>-</v>
      </c>
      <c r="K75" s="6" t="str">
        <f>_xlfn.XLOOKUP(B75,'F3E 2016'!$B$3:$B$100,'F3E 2016'!$A$3:$A$100,"-")</f>
        <v>-</v>
      </c>
      <c r="L75" s="6" t="str">
        <f>_xlfn.XLOOKUP(B75,'F3E 2014'!$B$3:$B$100,'F3E 2014'!$A$3:$A$100,"-")</f>
        <v>-</v>
      </c>
      <c r="M75" s="6" t="str">
        <f>_xlfn.XLOOKUP(B75,'F3E 2012'!$B$3:$B$100,'F3E 2012'!$A$3:$A$100,"-")</f>
        <v>-</v>
      </c>
      <c r="N75" s="6">
        <f>_xlfn.XLOOKUP(B75,'F3E 2010'!$B$3:$B$100,'F3E 2010'!$A$3:$A$100,"-")</f>
        <v>7</v>
      </c>
      <c r="O75" s="6" t="str">
        <f>_xlfn.XLOOKUP(B75,'F3E 2008'!$B$3:$B$100,'F3E 2008'!$A$3:$A$100,"-")</f>
        <v>-</v>
      </c>
      <c r="P75" s="6" t="str">
        <f>_xlfn.XLOOKUP(B75,'F3E 2006'!$B$3:$B$100,'F3E 2006'!$A$3:$A$100,"-")</f>
        <v>-</v>
      </c>
      <c r="Q75" s="6" t="str">
        <f>_xlfn.XLOOKUP(B75,'F3E 2004'!$B$3:$B$100,'F3E 2004'!$A$3:$A$100,"-")</f>
        <v>-</v>
      </c>
      <c r="R75" s="6" t="str">
        <f>_xlfn.XLOOKUP(B75,'F3E 2002'!$B$3:$B$100,'F3E 2002'!$A$3:$A$100,"-")</f>
        <v>-</v>
      </c>
      <c r="S75" s="6" t="str">
        <f>_xlfn.XLOOKUP(B75,'F3E 2000'!$B$3:$B$100,'F3E 2000'!$A$3:$A$100,"-")</f>
        <v>-</v>
      </c>
      <c r="T75" s="6" t="str">
        <f>_xlfn.XLOOKUP(B75,'F3E 1998'!$B$3:$B$100,'F3E 1998'!$A$3:$A$100,"-")</f>
        <v>-</v>
      </c>
      <c r="U75" s="6" t="str">
        <f>_xlfn.XLOOKUP(B75,'F3E 1996'!$B$3:$B$100,'F3E 1996'!$A$3:$A$100,"-")</f>
        <v>-</v>
      </c>
      <c r="V75" s="7" t="str">
        <f>_xlfn.XLOOKUP(B75,'F3E 1994'!$B$3:$B$100,'F3E 1994'!$A$3:$A$100,"-")</f>
        <v>-</v>
      </c>
    </row>
    <row r="76" spans="1:22" x14ac:dyDescent="0.45">
      <c r="A76" s="9">
        <f t="shared" si="2"/>
        <v>74</v>
      </c>
      <c r="B76" s="23" t="s">
        <v>214</v>
      </c>
      <c r="C76" s="24" t="s">
        <v>23</v>
      </c>
      <c r="D76" s="95">
        <f>MIN(_xlfn.XLOOKUP(B76,'F3E 2025'!B:B,'F3E 2025'!E:E,200),_xlfn.XLOOKUP(B76,'F3E 2023'!B:B,'F3E 2023'!E:E,200),_xlfn.XLOOKUP(B76,'F3E 2022'!B:B,'F3E 2022'!E:E,200),_xlfn.XLOOKUP(B76,'F3E 2019'!B:B,'F3E 2019'!E:E,200),_xlfn.XLOOKUP(B76,'F3E 2018'!B:B,'F3E 2018'!E:E,200),_xlfn.XLOOKUP(B76,'F3E 2016'!B:B,'F3E 2016'!E:E,200),_xlfn.XLOOKUP(B76,'F3E 2014'!B:B,'F3E 2014'!E:E,200),_xlfn.XLOOKUP(B76,'F3E 2012'!B:B,'F3E 2012'!E:E,200),_xlfn.XLOOKUP(B76,'F3E 2010'!B:B,'F3E 2010'!E:E,200),_xlfn.XLOOKUP(B76,'F3E 2008'!B:B,'F3E 2008'!B:B,200),_xlfn.XLOOKUP(B76,'F3E 2006'!B:B,'F3E 2006'!E:E,200),_xlfn.XLOOKUP(B76,'F3E 2004'!B:B,'F3E 2004'!E:E,200),_xlfn.XLOOKUP(B76,'F3E 2002'!B:B,'F3E 2002'!E:E,200),_xlfn.XLOOKUP(B76,'F3E 2000'!B:B,'F3E 2000'!E:E,200),_xlfn.XLOOKUP(B76,'F3E 1998'!B:B,'F3E 1998'!E:E,200),_xlfn.XLOOKUP(B76,'F3E 1996'!B:B,'F3E 1996'!E:E,200),_xlfn.XLOOKUP(B76,'F3E 1994'!B:B,'F3E 1994'!E:E,200))</f>
        <v>96.7</v>
      </c>
      <c r="E76" s="78">
        <f>_xlfn.XLOOKUP(F76,X:X,Y:Y,0)+_xlfn.XLOOKUP(G76,X:X,Y:Y,0)+_xlfn.XLOOKUP(H76,X:X,Y:Y,0)+_xlfn.XLOOKUP(I76,X:X,Y:Y,0)+_xlfn.XLOOKUP(J76,X:X,Y:Y,0)+_xlfn.XLOOKUP(K76,X:X,Y:Y,0)+_xlfn.XLOOKUP(L76,X:X,Y:Y,0)+_xlfn.XLOOKUP(M76,X:X,Y:Y,0)+_xlfn.XLOOKUP(N76,X:X,Y:Y,0)+_xlfn.XLOOKUP(O76,X:X,Y:Y,0)+_xlfn.XLOOKUP(P76,X:X,Y:Y,0)+_xlfn.XLOOKUP(Q76,X:X,Y:Y,0)+_xlfn.XLOOKUP(R76,X:X,Y:Y,0)+_xlfn.XLOOKUP(S76,X:X,Y:Y,0)+_xlfn.XLOOKUP(T76,X:X,Y:Y,0)+_xlfn.XLOOKUP(U76,X:X,Y:Y,0)+_xlfn.XLOOKUP(V76,X:X,Y:Y,0)</f>
        <v>43.012911722018046</v>
      </c>
      <c r="F76" s="6" t="str">
        <f>_xlfn.XLOOKUP(B76,'F3E 2025'!$B$3:$B$22,'F3E 2025'!$A$3:$A$22,"-")</f>
        <v>-</v>
      </c>
      <c r="G76" s="6" t="str">
        <f>_xlfn.XLOOKUP(B76,'F3E 2023'!$B$3:$B$22,'F3E 2023'!$A$3:$A$22,"-")</f>
        <v>-</v>
      </c>
      <c r="H76" s="6" t="str">
        <f>_xlfn.XLOOKUP(B76,'F3E 2022'!$B$3:$B$100,'F3E 2022'!$A$3:$A$100,"-")</f>
        <v>-</v>
      </c>
      <c r="I76" s="6" t="str">
        <f>_xlfn.XLOOKUP(B76,'F3E 2019'!$B$3:$B$100,'F3E 2019'!$A$3:$A$100,"-")</f>
        <v>-</v>
      </c>
      <c r="J76" s="6" t="str">
        <f>_xlfn.XLOOKUP(B76,'F3E 2018'!$B$3:$B$96,'F3E 2018'!$A$3:$A$96,"-")</f>
        <v>-</v>
      </c>
      <c r="K76" s="6" t="str">
        <f>_xlfn.XLOOKUP(B76,'F3E 2016'!$B$3:$B$100,'F3E 2016'!$A$3:$A$100,"-")</f>
        <v>-</v>
      </c>
      <c r="L76" s="6" t="str">
        <f>_xlfn.XLOOKUP(B76,'F3E 2014'!$B$3:$B$100,'F3E 2014'!$A$3:$A$100,"-")</f>
        <v>-</v>
      </c>
      <c r="M76" s="6" t="str">
        <f>_xlfn.XLOOKUP(B76,'F3E 2012'!$B$3:$B$100,'F3E 2012'!$A$3:$A$100,"-")</f>
        <v>-</v>
      </c>
      <c r="N76" s="6" t="str">
        <f>_xlfn.XLOOKUP(B76,'F3E 2010'!$B$3:$B$100,'F3E 2010'!$A$3:$A$100,"-")</f>
        <v>-</v>
      </c>
      <c r="O76" s="6" t="str">
        <f>_xlfn.XLOOKUP(B76,'F3E 2008'!$B$3:$B$100,'F3E 2008'!$A$3:$A$100,"-")</f>
        <v>-</v>
      </c>
      <c r="P76" s="6" t="str">
        <f>_xlfn.XLOOKUP(B76,'F3E 2006'!$B$3:$B$100,'F3E 2006'!$A$3:$A$100,"-")</f>
        <v>-</v>
      </c>
      <c r="Q76" s="6" t="str">
        <f>_xlfn.XLOOKUP(B76,'F3E 2004'!$B$3:$B$100,'F3E 2004'!$A$3:$A$100,"-")</f>
        <v>-</v>
      </c>
      <c r="R76" s="6" t="str">
        <f>_xlfn.XLOOKUP(B76,'F3E 2002'!$B$3:$B$100,'F3E 2002'!$A$3:$A$100,"-")</f>
        <v>-</v>
      </c>
      <c r="S76" s="6" t="str">
        <f>_xlfn.XLOOKUP(B76,'F3E 2000'!$B$3:$B$100,'F3E 2000'!$A$3:$A$100,"-")</f>
        <v>-</v>
      </c>
      <c r="T76" s="6" t="str">
        <f>_xlfn.XLOOKUP(B76,'F3E 1998'!$B$3:$B$100,'F3E 1998'!$A$3:$A$100,"-")</f>
        <v>-</v>
      </c>
      <c r="U76" s="6">
        <f>_xlfn.XLOOKUP(B76,'F3E 1996'!$B$3:$B$100,'F3E 1996'!$A$3:$A$100,"-")</f>
        <v>7</v>
      </c>
      <c r="V76" s="7" t="str">
        <f>_xlfn.XLOOKUP(B76,'F3E 1994'!$B$3:$B$100,'F3E 1994'!$A$3:$A$100,"-")</f>
        <v>-</v>
      </c>
    </row>
    <row r="77" spans="1:22" x14ac:dyDescent="0.45">
      <c r="A77" s="9">
        <f t="shared" si="2"/>
        <v>75</v>
      </c>
      <c r="B77" s="23" t="s">
        <v>83</v>
      </c>
      <c r="C77" s="24" t="s">
        <v>267</v>
      </c>
      <c r="D77" s="95">
        <f>MIN(_xlfn.XLOOKUP(B77,'F3E 2025'!B:B,'F3E 2025'!E:E,200),_xlfn.XLOOKUP(B77,'F3E 2023'!B:B,'F3E 2023'!E:E,200),_xlfn.XLOOKUP(B77,'F3E 2022'!B:B,'F3E 2022'!E:E,200),_xlfn.XLOOKUP(B77,'F3E 2019'!B:B,'F3E 2019'!E:E,200),_xlfn.XLOOKUP(B77,'F3E 2018'!B:B,'F3E 2018'!E:E,200),_xlfn.XLOOKUP(B77,'F3E 2016'!B:B,'F3E 2016'!E:E,200),_xlfn.XLOOKUP(B77,'F3E 2014'!B:B,'F3E 2014'!E:E,200),_xlfn.XLOOKUP(B77,'F3E 2012'!B:B,'F3E 2012'!E:E,200),_xlfn.XLOOKUP(B77,'F3E 2010'!B:B,'F3E 2010'!E:E,200),_xlfn.XLOOKUP(B77,'F3E 2008'!B:B,'F3E 2008'!B:B,200),_xlfn.XLOOKUP(B77,'F3E 2006'!B:B,'F3E 2006'!E:E,200),_xlfn.XLOOKUP(B77,'F3E 2004'!B:B,'F3E 2004'!E:E,200),_xlfn.XLOOKUP(B77,'F3E 2002'!B:B,'F3E 2002'!E:E,200),_xlfn.XLOOKUP(B77,'F3E 2000'!B:B,'F3E 2000'!E:E,200),_xlfn.XLOOKUP(B77,'F3E 1998'!B:B,'F3E 1998'!E:E,200),_xlfn.XLOOKUP(B77,'F3E 1996'!B:B,'F3E 1996'!E:E,200),_xlfn.XLOOKUP(B77,'F3E 1994'!B:B,'F3E 1994'!E:E,200))</f>
        <v>62.86</v>
      </c>
      <c r="E77" s="78">
        <f>_xlfn.XLOOKUP(F77,X:X,Y:Y,0)+_xlfn.XLOOKUP(G77,X:X,Y:Y,0)+_xlfn.XLOOKUP(H77,X:X,Y:Y,0)+_xlfn.XLOOKUP(I77,X:X,Y:Y,0)+_xlfn.XLOOKUP(J77,X:X,Y:Y,0)+_xlfn.XLOOKUP(K77,X:X,Y:Y,0)+_xlfn.XLOOKUP(L77,X:X,Y:Y,0)+_xlfn.XLOOKUP(M77,X:X,Y:Y,0)+_xlfn.XLOOKUP(N77,X:X,Y:Y,0)+_xlfn.XLOOKUP(O77,X:X,Y:Y,0)+_xlfn.XLOOKUP(P77,X:X,Y:Y,0)+_xlfn.XLOOKUP(Q77,X:X,Y:Y,0)+_xlfn.XLOOKUP(R77,X:X,Y:Y,0)+_xlfn.XLOOKUP(S77,X:X,Y:Y,0)+_xlfn.XLOOKUP(T77,X:X,Y:Y,0)+_xlfn.XLOOKUP(U77,X:X,Y:Y,0)+_xlfn.XLOOKUP(V77,X:X,Y:Y,0)</f>
        <v>42.767044656751523</v>
      </c>
      <c r="F77" s="6" t="str">
        <f>_xlfn.XLOOKUP(B77,'F3E 2025'!$B$3:$B$22,'F3E 2025'!$A$3:$A$22,"-")</f>
        <v>-</v>
      </c>
      <c r="G77" s="6" t="str">
        <f>_xlfn.XLOOKUP(B77,'F3E 2023'!$B$3:$B$22,'F3E 2023'!$A$3:$A$22,"-")</f>
        <v>-</v>
      </c>
      <c r="H77" s="6" t="str">
        <f>_xlfn.XLOOKUP(B77,'F3E 2022'!$B$3:$B$100,'F3E 2022'!$A$3:$A$100,"-")</f>
        <v>-</v>
      </c>
      <c r="I77" s="6" t="str">
        <f>_xlfn.XLOOKUP(B77,'F3E 2019'!$B$3:$B$100,'F3E 2019'!$A$3:$A$100,"-")</f>
        <v>-</v>
      </c>
      <c r="J77" s="6">
        <f>_xlfn.XLOOKUP(B77,'F3E 2018'!$B$3:$B$96,'F3E 2018'!$A$3:$A$96,"-")</f>
        <v>15</v>
      </c>
      <c r="K77" s="6" t="str">
        <f>_xlfn.XLOOKUP(B77,'F3E 2016'!$B$3:$B$100,'F3E 2016'!$A$3:$A$100,"-")</f>
        <v>-</v>
      </c>
      <c r="L77" s="6" t="str">
        <f>_xlfn.XLOOKUP(B77,'F3E 2014'!$B$3:$B$100,'F3E 2014'!$A$3:$A$100,"-")</f>
        <v>-</v>
      </c>
      <c r="M77" s="6" t="str">
        <f>_xlfn.XLOOKUP(B77,'F3E 2012'!$B$3:$B$100,'F3E 2012'!$A$3:$A$100,"-")</f>
        <v>-</v>
      </c>
      <c r="N77" s="6" t="str">
        <f>_xlfn.XLOOKUP(B77,'F3E 2010'!$B$3:$B$100,'F3E 2010'!$A$3:$A$100,"-")</f>
        <v>-</v>
      </c>
      <c r="O77" s="6">
        <f>_xlfn.XLOOKUP(B77,'F3E 2008'!$B$3:$B$100,'F3E 2008'!$A$3:$A$100,"-")</f>
        <v>10</v>
      </c>
      <c r="P77" s="6" t="str">
        <f>_xlfn.XLOOKUP(B77,'F3E 2006'!$B$3:$B$100,'F3E 2006'!$A$3:$A$100,"-")</f>
        <v>-</v>
      </c>
      <c r="Q77" s="6" t="str">
        <f>_xlfn.XLOOKUP(B77,'F3E 2004'!$B$3:$B$100,'F3E 2004'!$A$3:$A$100,"-")</f>
        <v>-</v>
      </c>
      <c r="R77" s="6" t="str">
        <f>_xlfn.XLOOKUP(B77,'F3E 2002'!$B$3:$B$100,'F3E 2002'!$A$3:$A$100,"-")</f>
        <v>-</v>
      </c>
      <c r="S77" s="6" t="str">
        <f>_xlfn.XLOOKUP(B77,'F3E 2000'!$B$3:$B$100,'F3E 2000'!$A$3:$A$100,"-")</f>
        <v>-</v>
      </c>
      <c r="T77" s="6" t="str">
        <f>_xlfn.XLOOKUP(B77,'F3E 1998'!$B$3:$B$100,'F3E 1998'!$A$3:$A$100,"-")</f>
        <v>-</v>
      </c>
      <c r="U77" s="6" t="str">
        <f>_xlfn.XLOOKUP(B77,'F3E 1996'!$B$3:$B$100,'F3E 1996'!$A$3:$A$100,"-")</f>
        <v>-</v>
      </c>
      <c r="V77" s="7" t="str">
        <f>_xlfn.XLOOKUP(B77,'F3E 1994'!$B$3:$B$100,'F3E 1994'!$A$3:$A$100,"-")</f>
        <v>-</v>
      </c>
    </row>
    <row r="78" spans="1:22" x14ac:dyDescent="0.45">
      <c r="A78" s="9">
        <f t="shared" si="2"/>
        <v>76</v>
      </c>
      <c r="B78" s="23" t="s">
        <v>113</v>
      </c>
      <c r="C78" s="24" t="s">
        <v>15</v>
      </c>
      <c r="D78" s="95">
        <f>MIN(_xlfn.XLOOKUP(B78,'F3E 2025'!B:B,'F3E 2025'!E:E,200),_xlfn.XLOOKUP(B78,'F3E 2023'!B:B,'F3E 2023'!E:E,200),_xlfn.XLOOKUP(B78,'F3E 2022'!B:B,'F3E 2022'!E:E,200),_xlfn.XLOOKUP(B78,'F3E 2019'!B:B,'F3E 2019'!E:E,200),_xlfn.XLOOKUP(B78,'F3E 2018'!B:B,'F3E 2018'!E:E,200),_xlfn.XLOOKUP(B78,'F3E 2016'!B:B,'F3E 2016'!E:E,200),_xlfn.XLOOKUP(B78,'F3E 2014'!B:B,'F3E 2014'!E:E,200),_xlfn.XLOOKUP(B78,'F3E 2012'!B:B,'F3E 2012'!E:E,200),_xlfn.XLOOKUP(B78,'F3E 2010'!B:B,'F3E 2010'!E:E,200),_xlfn.XLOOKUP(B78,'F3E 2008'!B:B,'F3E 2008'!B:B,200),_xlfn.XLOOKUP(B78,'F3E 2006'!B:B,'F3E 2006'!E:E,200),_xlfn.XLOOKUP(B78,'F3E 2004'!B:B,'F3E 2004'!E:E,200),_xlfn.XLOOKUP(B78,'F3E 2002'!B:B,'F3E 2002'!E:E,200),_xlfn.XLOOKUP(B78,'F3E 2000'!B:B,'F3E 2000'!E:E,200),_xlfn.XLOOKUP(B78,'F3E 1998'!B:B,'F3E 1998'!E:E,200),_xlfn.XLOOKUP(B78,'F3E 1996'!B:B,'F3E 1996'!E:E,200),_xlfn.XLOOKUP(B78,'F3E 1994'!B:B,'F3E 1994'!E:E,200))</f>
        <v>59.74</v>
      </c>
      <c r="E78" s="78">
        <f>_xlfn.XLOOKUP(F78,X:X,Y:Y,0)+_xlfn.XLOOKUP(G78,X:X,Y:Y,0)+_xlfn.XLOOKUP(H78,X:X,Y:Y,0)+_xlfn.XLOOKUP(I78,X:X,Y:Y,0)+_xlfn.XLOOKUP(J78,X:X,Y:Y,0)+_xlfn.XLOOKUP(K78,X:X,Y:Y,0)+_xlfn.XLOOKUP(L78,X:X,Y:Y,0)+_xlfn.XLOOKUP(M78,X:X,Y:Y,0)+_xlfn.XLOOKUP(N78,X:X,Y:Y,0)+_xlfn.XLOOKUP(O78,X:X,Y:Y,0)+_xlfn.XLOOKUP(P78,X:X,Y:Y,0)+_xlfn.XLOOKUP(Q78,X:X,Y:Y,0)+_xlfn.XLOOKUP(R78,X:X,Y:Y,0)+_xlfn.XLOOKUP(S78,X:X,Y:Y,0)+_xlfn.XLOOKUP(T78,X:X,Y:Y,0)+_xlfn.XLOOKUP(U78,X:X,Y:Y,0)+_xlfn.XLOOKUP(V78,X:X,Y:Y,0)</f>
        <v>40.396209429863774</v>
      </c>
      <c r="F78" s="6">
        <f>_xlfn.XLOOKUP(B78,'F3E 2025'!$B$3:$B$22,'F3E 2025'!$A$3:$A$22,"-")</f>
        <v>13</v>
      </c>
      <c r="G78" s="6">
        <f>_xlfn.XLOOKUP(B78,'F3E 2023'!$B$3:$B$22,'F3E 2023'!$A$3:$A$22,"-")</f>
        <v>12</v>
      </c>
      <c r="H78" s="6" t="str">
        <f>_xlfn.XLOOKUP(B78,'F3E 2022'!$B$3:$B$100,'F3E 2022'!$A$3:$A$100,"-")</f>
        <v>-</v>
      </c>
      <c r="I78" s="6" t="str">
        <f>_xlfn.XLOOKUP(B78,'F3E 2019'!$B$3:$B$100,'F3E 2019'!$A$3:$A$100,"-")</f>
        <v>-</v>
      </c>
      <c r="J78" s="6" t="str">
        <f>_xlfn.XLOOKUP(B78,'F3E 2018'!$B$3:$B$96,'F3E 2018'!$A$3:$A$96,"-")</f>
        <v>-</v>
      </c>
      <c r="K78" s="6" t="str">
        <f>_xlfn.XLOOKUP(B78,'F3E 2016'!$B$3:$B$100,'F3E 2016'!$A$3:$A$100,"-")</f>
        <v>-</v>
      </c>
      <c r="L78" s="6" t="str">
        <f>_xlfn.XLOOKUP(B78,'F3E 2014'!$B$3:$B$100,'F3E 2014'!$A$3:$A$100,"-")</f>
        <v>-</v>
      </c>
      <c r="M78" s="6" t="str">
        <f>_xlfn.XLOOKUP(B78,'F3E 2012'!$B$3:$B$100,'F3E 2012'!$A$3:$A$100,"-")</f>
        <v>-</v>
      </c>
      <c r="N78" s="6" t="str">
        <f>_xlfn.XLOOKUP(B78,'F3E 2010'!$B$3:$B$100,'F3E 2010'!$A$3:$A$100,"-")</f>
        <v>-</v>
      </c>
      <c r="O78" s="6" t="str">
        <f>_xlfn.XLOOKUP(B78,'F3E 2008'!$B$3:$B$100,'F3E 2008'!$A$3:$A$100,"-")</f>
        <v>-</v>
      </c>
      <c r="P78" s="6" t="str">
        <f>_xlfn.XLOOKUP(B78,'F3E 2006'!$B$3:$B$100,'F3E 2006'!$A$3:$A$100,"-")</f>
        <v>-</v>
      </c>
      <c r="Q78" s="6" t="str">
        <f>_xlfn.XLOOKUP(B78,'F3E 2004'!$B$3:$B$100,'F3E 2004'!$A$3:$A$100,"-")</f>
        <v>-</v>
      </c>
      <c r="R78" s="6" t="str">
        <f>_xlfn.XLOOKUP(B78,'F3E 2002'!$B$3:$B$100,'F3E 2002'!$A$3:$A$100,"-")</f>
        <v>-</v>
      </c>
      <c r="S78" s="6" t="str">
        <f>_xlfn.XLOOKUP(B78,'F3E 2000'!$B$3:$B$100,'F3E 2000'!$A$3:$A$100,"-")</f>
        <v>-</v>
      </c>
      <c r="T78" s="6" t="str">
        <f>_xlfn.XLOOKUP(B78,'F3E 1998'!$B$3:$B$100,'F3E 1998'!$A$3:$A$100,"-")</f>
        <v>-</v>
      </c>
      <c r="U78" s="6" t="str">
        <f>_xlfn.XLOOKUP(B78,'F3E 1996'!$B$3:$B$100,'F3E 1996'!$A$3:$A$100,"-")</f>
        <v>-</v>
      </c>
      <c r="V78" s="7" t="str">
        <f>_xlfn.XLOOKUP(B78,'F3E 1994'!$B$3:$B$100,'F3E 1994'!$A$3:$A$100,"-")</f>
        <v>-</v>
      </c>
    </row>
    <row r="79" spans="1:22" x14ac:dyDescent="0.45">
      <c r="A79" s="9">
        <f t="shared" si="2"/>
        <v>77</v>
      </c>
      <c r="B79" s="23" t="s">
        <v>208</v>
      </c>
      <c r="C79" s="24" t="s">
        <v>8</v>
      </c>
      <c r="D79" s="95">
        <f>MIN(_xlfn.XLOOKUP(B79,'F3E 2025'!B:B,'F3E 2025'!E:E,200),_xlfn.XLOOKUP(B79,'F3E 2023'!B:B,'F3E 2023'!E:E,200),_xlfn.XLOOKUP(B79,'F3E 2022'!B:B,'F3E 2022'!E:E,200),_xlfn.XLOOKUP(B79,'F3E 2019'!B:B,'F3E 2019'!E:E,200),_xlfn.XLOOKUP(B79,'F3E 2018'!B:B,'F3E 2018'!E:E,200),_xlfn.XLOOKUP(B79,'F3E 2016'!B:B,'F3E 2016'!E:E,200),_xlfn.XLOOKUP(B79,'F3E 2014'!B:B,'F3E 2014'!E:E,200),_xlfn.XLOOKUP(B79,'F3E 2012'!B:B,'F3E 2012'!E:E,200),_xlfn.XLOOKUP(B79,'F3E 2010'!B:B,'F3E 2010'!E:E,200),_xlfn.XLOOKUP(B79,'F3E 2008'!B:B,'F3E 2008'!B:B,200),_xlfn.XLOOKUP(B79,'F3E 2006'!B:B,'F3E 2006'!E:E,200),_xlfn.XLOOKUP(B79,'F3E 2004'!B:B,'F3E 2004'!E:E,200),_xlfn.XLOOKUP(B79,'F3E 2002'!B:B,'F3E 2002'!E:E,200),_xlfn.XLOOKUP(B79,'F3E 2000'!B:B,'F3E 2000'!E:E,200),_xlfn.XLOOKUP(B79,'F3E 1998'!B:B,'F3E 1998'!E:E,200),_xlfn.XLOOKUP(B79,'F3E 1996'!B:B,'F3E 1996'!E:E,200),_xlfn.XLOOKUP(B79,'F3E 1994'!B:B,'F3E 1994'!E:E,200))</f>
        <v>96.23</v>
      </c>
      <c r="E79" s="78">
        <f>_xlfn.XLOOKUP(F79,X:X,Y:Y,0)+_xlfn.XLOOKUP(G79,X:X,Y:Y,0)+_xlfn.XLOOKUP(H79,X:X,Y:Y,0)+_xlfn.XLOOKUP(I79,X:X,Y:Y,0)+_xlfn.XLOOKUP(J79,X:X,Y:Y,0)+_xlfn.XLOOKUP(K79,X:X,Y:Y,0)+_xlfn.XLOOKUP(L79,X:X,Y:Y,0)+_xlfn.XLOOKUP(M79,X:X,Y:Y,0)+_xlfn.XLOOKUP(N79,X:X,Y:Y,0)+_xlfn.XLOOKUP(O79,X:X,Y:Y,0)+_xlfn.XLOOKUP(P79,X:X,Y:Y,0)+_xlfn.XLOOKUP(Q79,X:X,Y:Y,0)+_xlfn.XLOOKUP(R79,X:X,Y:Y,0)+_xlfn.XLOOKUP(S79,X:X,Y:Y,0)+_xlfn.XLOOKUP(T79,X:X,Y:Y,0)+_xlfn.XLOOKUP(U79,X:X,Y:Y,0)+_xlfn.XLOOKUP(V79,X:X,Y:Y,0)</f>
        <v>39.25757848256719</v>
      </c>
      <c r="F79" s="6" t="str">
        <f>_xlfn.XLOOKUP(B79,'F3E 2025'!$B$3:$B$22,'F3E 2025'!$A$3:$A$22,"-")</f>
        <v>-</v>
      </c>
      <c r="G79" s="6" t="str">
        <f>_xlfn.XLOOKUP(B79,'F3E 2023'!$B$3:$B$22,'F3E 2023'!$A$3:$A$22,"-")</f>
        <v>-</v>
      </c>
      <c r="H79" s="6" t="str">
        <f>_xlfn.XLOOKUP(B79,'F3E 2022'!$B$3:$B$100,'F3E 2022'!$A$3:$A$100,"-")</f>
        <v>-</v>
      </c>
      <c r="I79" s="6" t="str">
        <f>_xlfn.XLOOKUP(B79,'F3E 2019'!$B$3:$B$100,'F3E 2019'!$A$3:$A$100,"-")</f>
        <v>-</v>
      </c>
      <c r="J79" s="6" t="str">
        <f>_xlfn.XLOOKUP(B79,'F3E 2018'!$B$3:$B$96,'F3E 2018'!$A$3:$A$96,"-")</f>
        <v>-</v>
      </c>
      <c r="K79" s="6" t="str">
        <f>_xlfn.XLOOKUP(B79,'F3E 2016'!$B$3:$B$100,'F3E 2016'!$A$3:$A$100,"-")</f>
        <v>-</v>
      </c>
      <c r="L79" s="6" t="str">
        <f>_xlfn.XLOOKUP(B79,'F3E 2014'!$B$3:$B$100,'F3E 2014'!$A$3:$A$100,"-")</f>
        <v>-</v>
      </c>
      <c r="M79" s="6" t="str">
        <f>_xlfn.XLOOKUP(B79,'F3E 2012'!$B$3:$B$100,'F3E 2012'!$A$3:$A$100,"-")</f>
        <v>-</v>
      </c>
      <c r="N79" s="6" t="str">
        <f>_xlfn.XLOOKUP(B79,'F3E 2010'!$B$3:$B$100,'F3E 2010'!$A$3:$A$100,"-")</f>
        <v>-</v>
      </c>
      <c r="O79" s="6" t="str">
        <f>_xlfn.XLOOKUP(B79,'F3E 2008'!$B$3:$B$100,'F3E 2008'!$A$3:$A$100,"-")</f>
        <v>-</v>
      </c>
      <c r="P79" s="6" t="str">
        <f>_xlfn.XLOOKUP(B79,'F3E 2006'!$B$3:$B$100,'F3E 2006'!$A$3:$A$100,"-")</f>
        <v>-</v>
      </c>
      <c r="Q79" s="6" t="str">
        <f>_xlfn.XLOOKUP(B79,'F3E 2004'!$B$3:$B$100,'F3E 2004'!$A$3:$A$100,"-")</f>
        <v>-</v>
      </c>
      <c r="R79" s="6" t="str">
        <f>_xlfn.XLOOKUP(B79,'F3E 2002'!$B$3:$B$100,'F3E 2002'!$A$3:$A$100,"-")</f>
        <v>-</v>
      </c>
      <c r="S79" s="6" t="str">
        <f>_xlfn.XLOOKUP(B79,'F3E 2000'!$B$3:$B$100,'F3E 2000'!$A$3:$A$100,"-")</f>
        <v>-</v>
      </c>
      <c r="T79" s="6">
        <f>_xlfn.XLOOKUP(B79,'F3E 1998'!$B$3:$B$100,'F3E 1998'!$A$3:$A$100,"-")</f>
        <v>21</v>
      </c>
      <c r="U79" s="6">
        <f>_xlfn.XLOOKUP(B79,'F3E 1996'!$B$3:$B$100,'F3E 1996'!$A$3:$A$100,"-")</f>
        <v>9</v>
      </c>
      <c r="V79" s="7" t="str">
        <f>_xlfn.XLOOKUP(B79,'F3E 1994'!$B$3:$B$100,'F3E 1994'!$A$3:$A$100,"-")</f>
        <v>-</v>
      </c>
    </row>
    <row r="80" spans="1:22" x14ac:dyDescent="0.45">
      <c r="A80" s="9">
        <f t="shared" si="2"/>
        <v>78</v>
      </c>
      <c r="B80" s="23" t="s">
        <v>147</v>
      </c>
      <c r="C80" s="24" t="s">
        <v>8</v>
      </c>
      <c r="D80" s="95">
        <f>MIN(_xlfn.XLOOKUP(B80,'F3E 2025'!B:B,'F3E 2025'!E:E,200),_xlfn.XLOOKUP(B80,'F3E 2023'!B:B,'F3E 2023'!E:E,200),_xlfn.XLOOKUP(B80,'F3E 2022'!B:B,'F3E 2022'!E:E,200),_xlfn.XLOOKUP(B80,'F3E 2019'!B:B,'F3E 2019'!E:E,200),_xlfn.XLOOKUP(B80,'F3E 2018'!B:B,'F3E 2018'!E:E,200),_xlfn.XLOOKUP(B80,'F3E 2016'!B:B,'F3E 2016'!E:E,200),_xlfn.XLOOKUP(B80,'F3E 2014'!B:B,'F3E 2014'!E:E,200),_xlfn.XLOOKUP(B80,'F3E 2012'!B:B,'F3E 2012'!E:E,200),_xlfn.XLOOKUP(B80,'F3E 2010'!B:B,'F3E 2010'!E:E,200),_xlfn.XLOOKUP(B80,'F3E 2008'!B:B,'F3E 2008'!B:B,200),_xlfn.XLOOKUP(B80,'F3E 2006'!B:B,'F3E 2006'!E:E,200),_xlfn.XLOOKUP(B80,'F3E 2004'!B:B,'F3E 2004'!E:E,200),_xlfn.XLOOKUP(B80,'F3E 2002'!B:B,'F3E 2002'!E:E,200),_xlfn.XLOOKUP(B80,'F3E 2000'!B:B,'F3E 2000'!E:E,200),_xlfn.XLOOKUP(B80,'F3E 1998'!B:B,'F3E 1998'!E:E,200),_xlfn.XLOOKUP(B80,'F3E 1996'!B:B,'F3E 1996'!E:E,200),_xlfn.XLOOKUP(B80,'F3E 1994'!B:B,'F3E 1994'!E:E,200))</f>
        <v>59.31</v>
      </c>
      <c r="E80" s="78">
        <f>_xlfn.XLOOKUP(F80,X:X,Y:Y,0)+_xlfn.XLOOKUP(G80,X:X,Y:Y,0)+_xlfn.XLOOKUP(H80,X:X,Y:Y,0)+_xlfn.XLOOKUP(I80,X:X,Y:Y,0)+_xlfn.XLOOKUP(J80,X:X,Y:Y,0)+_xlfn.XLOOKUP(K80,X:X,Y:Y,0)+_xlfn.XLOOKUP(L80,X:X,Y:Y,0)+_xlfn.XLOOKUP(M80,X:X,Y:Y,0)+_xlfn.XLOOKUP(N80,X:X,Y:Y,0)+_xlfn.XLOOKUP(O80,X:X,Y:Y,0)+_xlfn.XLOOKUP(P80,X:X,Y:Y,0)+_xlfn.XLOOKUP(Q80,X:X,Y:Y,0)+_xlfn.XLOOKUP(R80,X:X,Y:Y,0)+_xlfn.XLOOKUP(S80,X:X,Y:Y,0)+_xlfn.XLOOKUP(T80,X:X,Y:Y,0)+_xlfn.XLOOKUP(U80,X:X,Y:Y,0)+_xlfn.XLOOKUP(V80,X:X,Y:Y,0)</f>
        <v>37.420064675972789</v>
      </c>
      <c r="F80" s="6" t="str">
        <f>_xlfn.XLOOKUP(B80,'F3E 2025'!$B$3:$B$22,'F3E 2025'!$A$3:$A$22,"-")</f>
        <v>-</v>
      </c>
      <c r="G80" s="6" t="str">
        <f>_xlfn.XLOOKUP(B80,'F3E 2023'!$B$3:$B$22,'F3E 2023'!$A$3:$A$22,"-")</f>
        <v>-</v>
      </c>
      <c r="H80" s="6" t="str">
        <f>_xlfn.XLOOKUP(B80,'F3E 2022'!$B$3:$B$100,'F3E 2022'!$A$3:$A$100,"-")</f>
        <v>-</v>
      </c>
      <c r="I80" s="6" t="str">
        <f>_xlfn.XLOOKUP(B80,'F3E 2019'!$B$3:$B$100,'F3E 2019'!$A$3:$A$100,"-")</f>
        <v>-</v>
      </c>
      <c r="J80" s="6" t="str">
        <f>_xlfn.XLOOKUP(B80,'F3E 2018'!$B$3:$B$96,'F3E 2018'!$A$3:$A$96,"-")</f>
        <v>-</v>
      </c>
      <c r="K80" s="6">
        <f>_xlfn.XLOOKUP(B80,'F3E 2016'!$B$3:$B$100,'F3E 2016'!$A$3:$A$100,"-")</f>
        <v>8</v>
      </c>
      <c r="L80" s="6" t="str">
        <f>_xlfn.XLOOKUP(B80,'F3E 2014'!$B$3:$B$100,'F3E 2014'!$A$3:$A$100,"-")</f>
        <v>-</v>
      </c>
      <c r="M80" s="6" t="str">
        <f>_xlfn.XLOOKUP(B80,'F3E 2012'!$B$3:$B$100,'F3E 2012'!$A$3:$A$100,"-")</f>
        <v>-</v>
      </c>
      <c r="N80" s="6" t="str">
        <f>_xlfn.XLOOKUP(B80,'F3E 2010'!$B$3:$B$100,'F3E 2010'!$A$3:$A$100,"-")</f>
        <v>-</v>
      </c>
      <c r="O80" s="6" t="str">
        <f>_xlfn.XLOOKUP(B80,'F3E 2008'!$B$3:$B$100,'F3E 2008'!$A$3:$A$100,"-")</f>
        <v>-</v>
      </c>
      <c r="P80" s="6" t="str">
        <f>_xlfn.XLOOKUP(B80,'F3E 2006'!$B$3:$B$100,'F3E 2006'!$A$3:$A$100,"-")</f>
        <v>-</v>
      </c>
      <c r="Q80" s="6" t="str">
        <f>_xlfn.XLOOKUP(B80,'F3E 2004'!$B$3:$B$100,'F3E 2004'!$A$3:$A$100,"-")</f>
        <v>-</v>
      </c>
      <c r="R80" s="6" t="str">
        <f>_xlfn.XLOOKUP(B80,'F3E 2002'!$B$3:$B$100,'F3E 2002'!$A$3:$A$100,"-")</f>
        <v>-</v>
      </c>
      <c r="S80" s="6" t="str">
        <f>_xlfn.XLOOKUP(B80,'F3E 2000'!$B$3:$B$100,'F3E 2000'!$A$3:$A$100,"-")</f>
        <v>-</v>
      </c>
      <c r="T80" s="6" t="str">
        <f>_xlfn.XLOOKUP(B80,'F3E 1998'!$B$3:$B$100,'F3E 1998'!$A$3:$A$100,"-")</f>
        <v>-</v>
      </c>
      <c r="U80" s="6" t="str">
        <f>_xlfn.XLOOKUP(B80,'F3E 1996'!$B$3:$B$100,'F3E 1996'!$A$3:$A$100,"-")</f>
        <v>-</v>
      </c>
      <c r="V80" s="7" t="str">
        <f>_xlfn.XLOOKUP(B80,'F3E 1994'!$B$3:$B$100,'F3E 1994'!$A$3:$A$100,"-")</f>
        <v>-</v>
      </c>
    </row>
    <row r="81" spans="1:22" x14ac:dyDescent="0.45">
      <c r="A81" s="9">
        <f t="shared" si="2"/>
        <v>79</v>
      </c>
      <c r="B81" s="23" t="s">
        <v>221</v>
      </c>
      <c r="C81" s="24" t="s">
        <v>13</v>
      </c>
      <c r="D81" s="95">
        <f>MIN(_xlfn.XLOOKUP(B81,'F3E 2025'!B:B,'F3E 2025'!E:E,200),_xlfn.XLOOKUP(B81,'F3E 2023'!B:B,'F3E 2023'!E:E,200),_xlfn.XLOOKUP(B81,'F3E 2022'!B:B,'F3E 2022'!E:E,200),_xlfn.XLOOKUP(B81,'F3E 2019'!B:B,'F3E 2019'!E:E,200),_xlfn.XLOOKUP(B81,'F3E 2018'!B:B,'F3E 2018'!E:E,200),_xlfn.XLOOKUP(B81,'F3E 2016'!B:B,'F3E 2016'!E:E,200),_xlfn.XLOOKUP(B81,'F3E 2014'!B:B,'F3E 2014'!E:E,200),_xlfn.XLOOKUP(B81,'F3E 2012'!B:B,'F3E 2012'!E:E,200),_xlfn.XLOOKUP(B81,'F3E 2010'!B:B,'F3E 2010'!E:E,200),_xlfn.XLOOKUP(B81,'F3E 2008'!B:B,'F3E 2008'!B:B,200),_xlfn.XLOOKUP(B81,'F3E 2006'!B:B,'F3E 2006'!E:E,200),_xlfn.XLOOKUP(B81,'F3E 2004'!B:B,'F3E 2004'!E:E,200),_xlfn.XLOOKUP(B81,'F3E 2002'!B:B,'F3E 2002'!E:E,200),_xlfn.XLOOKUP(B81,'F3E 2000'!B:B,'F3E 2000'!E:E,200),_xlfn.XLOOKUP(B81,'F3E 1998'!B:B,'F3E 1998'!E:E,200),_xlfn.XLOOKUP(B81,'F3E 1996'!B:B,'F3E 1996'!E:E,200),_xlfn.XLOOKUP(B81,'F3E 1994'!B:B,'F3E 1994'!E:E,200))</f>
        <v>105.2</v>
      </c>
      <c r="E81" s="78">
        <f>_xlfn.XLOOKUP(F81,X:X,Y:Y,0)+_xlfn.XLOOKUP(G81,X:X,Y:Y,0)+_xlfn.XLOOKUP(H81,X:X,Y:Y,0)+_xlfn.XLOOKUP(I81,X:X,Y:Y,0)+_xlfn.XLOOKUP(J81,X:X,Y:Y,0)+_xlfn.XLOOKUP(K81,X:X,Y:Y,0)+_xlfn.XLOOKUP(L81,X:X,Y:Y,0)+_xlfn.XLOOKUP(M81,X:X,Y:Y,0)+_xlfn.XLOOKUP(N81,X:X,Y:Y,0)+_xlfn.XLOOKUP(O81,X:X,Y:Y,0)+_xlfn.XLOOKUP(P81,X:X,Y:Y,0)+_xlfn.XLOOKUP(Q81,X:X,Y:Y,0)+_xlfn.XLOOKUP(R81,X:X,Y:Y,0)+_xlfn.XLOOKUP(S81,X:X,Y:Y,0)+_xlfn.XLOOKUP(T81,X:X,Y:Y,0)+_xlfn.XLOOKUP(U81,X:X,Y:Y,0)+_xlfn.XLOOKUP(V81,X:X,Y:Y,0)</f>
        <v>37.420064675972789</v>
      </c>
      <c r="F81" s="6" t="str">
        <f>_xlfn.XLOOKUP(B81,'F3E 2025'!$B$3:$B$22,'F3E 2025'!$A$3:$A$22,"-")</f>
        <v>-</v>
      </c>
      <c r="G81" s="6" t="str">
        <f>_xlfn.XLOOKUP(B81,'F3E 2023'!$B$3:$B$22,'F3E 2023'!$A$3:$A$22,"-")</f>
        <v>-</v>
      </c>
      <c r="H81" s="6" t="str">
        <f>_xlfn.XLOOKUP(B81,'F3E 2022'!$B$3:$B$100,'F3E 2022'!$A$3:$A$100,"-")</f>
        <v>-</v>
      </c>
      <c r="I81" s="6" t="str">
        <f>_xlfn.XLOOKUP(B81,'F3E 2019'!$B$3:$B$100,'F3E 2019'!$A$3:$A$100,"-")</f>
        <v>-</v>
      </c>
      <c r="J81" s="6" t="str">
        <f>_xlfn.XLOOKUP(B81,'F3E 2018'!$B$3:$B$96,'F3E 2018'!$A$3:$A$96,"-")</f>
        <v>-</v>
      </c>
      <c r="K81" s="6" t="str">
        <f>_xlfn.XLOOKUP(B81,'F3E 2016'!$B$3:$B$100,'F3E 2016'!$A$3:$A$100,"-")</f>
        <v>-</v>
      </c>
      <c r="L81" s="6" t="str">
        <f>_xlfn.XLOOKUP(B81,'F3E 2014'!$B$3:$B$100,'F3E 2014'!$A$3:$A$100,"-")</f>
        <v>-</v>
      </c>
      <c r="M81" s="6" t="str">
        <f>_xlfn.XLOOKUP(B81,'F3E 2012'!$B$3:$B$100,'F3E 2012'!$A$3:$A$100,"-")</f>
        <v>-</v>
      </c>
      <c r="N81" s="6" t="str">
        <f>_xlfn.XLOOKUP(B81,'F3E 2010'!$B$3:$B$100,'F3E 2010'!$A$3:$A$100,"-")</f>
        <v>-</v>
      </c>
      <c r="O81" s="6" t="str">
        <f>_xlfn.XLOOKUP(B81,'F3E 2008'!$B$3:$B$100,'F3E 2008'!$A$3:$A$100,"-")</f>
        <v>-</v>
      </c>
      <c r="P81" s="6" t="str">
        <f>_xlfn.XLOOKUP(B81,'F3E 2006'!$B$3:$B$100,'F3E 2006'!$A$3:$A$100,"-")</f>
        <v>-</v>
      </c>
      <c r="Q81" s="6" t="str">
        <f>_xlfn.XLOOKUP(B81,'F3E 2004'!$B$3:$B$100,'F3E 2004'!$A$3:$A$100,"-")</f>
        <v>-</v>
      </c>
      <c r="R81" s="6" t="str">
        <f>_xlfn.XLOOKUP(B81,'F3E 2002'!$B$3:$B$100,'F3E 2002'!$A$3:$A$100,"-")</f>
        <v>-</v>
      </c>
      <c r="S81" s="6" t="str">
        <f>_xlfn.XLOOKUP(B81,'F3E 2000'!$B$3:$B$100,'F3E 2000'!$A$3:$A$100,"-")</f>
        <v>-</v>
      </c>
      <c r="T81" s="6" t="str">
        <f>_xlfn.XLOOKUP(B81,'F3E 1998'!$B$3:$B$100,'F3E 1998'!$A$3:$A$100,"-")</f>
        <v>-</v>
      </c>
      <c r="U81" s="6" t="str">
        <f>_xlfn.XLOOKUP(B81,'F3E 1996'!$B$3:$B$100,'F3E 1996'!$A$3:$A$100,"-")</f>
        <v>-</v>
      </c>
      <c r="V81" s="7">
        <f>_xlfn.XLOOKUP(B81,'F3E 1994'!$B$3:$B$100,'F3E 1994'!$A$3:$A$100,"-")</f>
        <v>8</v>
      </c>
    </row>
    <row r="82" spans="1:22" x14ac:dyDescent="0.45">
      <c r="A82" s="9">
        <f t="shared" si="2"/>
        <v>80</v>
      </c>
      <c r="B82" s="23" t="s">
        <v>201</v>
      </c>
      <c r="C82" s="24" t="s">
        <v>20</v>
      </c>
      <c r="D82" s="95">
        <f>MIN(_xlfn.XLOOKUP(B82,'F3E 2025'!B:B,'F3E 2025'!E:E,200),_xlfn.XLOOKUP(B82,'F3E 2023'!B:B,'F3E 2023'!E:E,200),_xlfn.XLOOKUP(B82,'F3E 2022'!B:B,'F3E 2022'!E:E,200),_xlfn.XLOOKUP(B82,'F3E 2019'!B:B,'F3E 2019'!E:E,200),_xlfn.XLOOKUP(B82,'F3E 2018'!B:B,'F3E 2018'!E:E,200),_xlfn.XLOOKUP(B82,'F3E 2016'!B:B,'F3E 2016'!E:E,200),_xlfn.XLOOKUP(B82,'F3E 2014'!B:B,'F3E 2014'!E:E,200),_xlfn.XLOOKUP(B82,'F3E 2012'!B:B,'F3E 2012'!E:E,200),_xlfn.XLOOKUP(B82,'F3E 2010'!B:B,'F3E 2010'!E:E,200),_xlfn.XLOOKUP(B82,'F3E 2008'!B:B,'F3E 2008'!B:B,200),_xlfn.XLOOKUP(B82,'F3E 2006'!B:B,'F3E 2006'!E:E,200),_xlfn.XLOOKUP(B82,'F3E 2004'!B:B,'F3E 2004'!E:E,200),_xlfn.XLOOKUP(B82,'F3E 2002'!B:B,'F3E 2002'!E:E,200),_xlfn.XLOOKUP(B82,'F3E 2000'!B:B,'F3E 2000'!E:E,200),_xlfn.XLOOKUP(B82,'F3E 1998'!B:B,'F3E 1998'!E:E,200),_xlfn.XLOOKUP(B82,'F3E 1996'!B:B,'F3E 1996'!E:E,200),_xlfn.XLOOKUP(B82,'F3E 1994'!B:B,'F3E 1994'!E:E,200))</f>
        <v>91.51</v>
      </c>
      <c r="E82" s="78">
        <f>_xlfn.XLOOKUP(F82,X:X,Y:Y,0)+_xlfn.XLOOKUP(G82,X:X,Y:Y,0)+_xlfn.XLOOKUP(H82,X:X,Y:Y,0)+_xlfn.XLOOKUP(I82,X:X,Y:Y,0)+_xlfn.XLOOKUP(J82,X:X,Y:Y,0)+_xlfn.XLOOKUP(K82,X:X,Y:Y,0)+_xlfn.XLOOKUP(L82,X:X,Y:Y,0)+_xlfn.XLOOKUP(M82,X:X,Y:Y,0)+_xlfn.XLOOKUP(N82,X:X,Y:Y,0)+_xlfn.XLOOKUP(O82,X:X,Y:Y,0)+_xlfn.XLOOKUP(P82,X:X,Y:Y,0)+_xlfn.XLOOKUP(Q82,X:X,Y:Y,0)+_xlfn.XLOOKUP(R82,X:X,Y:Y,0)+_xlfn.XLOOKUP(S82,X:X,Y:Y,0)+_xlfn.XLOOKUP(T82,X:X,Y:Y,0)+_xlfn.XLOOKUP(U82,X:X,Y:Y,0)+_xlfn.XLOOKUP(V82,X:X,Y:Y,0)</f>
        <v>35.793890445854259</v>
      </c>
      <c r="F82" s="6" t="str">
        <f>_xlfn.XLOOKUP(B82,'F3E 2025'!$B$3:$B$22,'F3E 2025'!$A$3:$A$22,"-")</f>
        <v>-</v>
      </c>
      <c r="G82" s="6" t="str">
        <f>_xlfn.XLOOKUP(B82,'F3E 2023'!$B$3:$B$22,'F3E 2023'!$A$3:$A$22,"-")</f>
        <v>-</v>
      </c>
      <c r="H82" s="6" t="str">
        <f>_xlfn.XLOOKUP(B82,'F3E 2022'!$B$3:$B$100,'F3E 2022'!$A$3:$A$100,"-")</f>
        <v>-</v>
      </c>
      <c r="I82" s="6" t="str">
        <f>_xlfn.XLOOKUP(B82,'F3E 2019'!$B$3:$B$100,'F3E 2019'!$A$3:$A$100,"-")</f>
        <v>-</v>
      </c>
      <c r="J82" s="6" t="str">
        <f>_xlfn.XLOOKUP(B82,'F3E 2018'!$B$3:$B$96,'F3E 2018'!$A$3:$A$96,"-")</f>
        <v>-</v>
      </c>
      <c r="K82" s="6" t="str">
        <f>_xlfn.XLOOKUP(B82,'F3E 2016'!$B$3:$B$100,'F3E 2016'!$A$3:$A$100,"-")</f>
        <v>-</v>
      </c>
      <c r="L82" s="6" t="str">
        <f>_xlfn.XLOOKUP(B82,'F3E 2014'!$B$3:$B$100,'F3E 2014'!$A$3:$A$100,"-")</f>
        <v>-</v>
      </c>
      <c r="M82" s="6" t="str">
        <f>_xlfn.XLOOKUP(B82,'F3E 2012'!$B$3:$B$100,'F3E 2012'!$A$3:$A$100,"-")</f>
        <v>-</v>
      </c>
      <c r="N82" s="6" t="str">
        <f>_xlfn.XLOOKUP(B82,'F3E 2010'!$B$3:$B$100,'F3E 2010'!$A$3:$A$100,"-")</f>
        <v>-</v>
      </c>
      <c r="O82" s="6" t="str">
        <f>_xlfn.XLOOKUP(B82,'F3E 2008'!$B$3:$B$100,'F3E 2008'!$A$3:$A$100,"-")</f>
        <v>-</v>
      </c>
      <c r="P82" s="6" t="str">
        <f>_xlfn.XLOOKUP(B82,'F3E 2006'!$B$3:$B$100,'F3E 2006'!$A$3:$A$100,"-")</f>
        <v>-</v>
      </c>
      <c r="Q82" s="6" t="str">
        <f>_xlfn.XLOOKUP(B82,'F3E 2004'!$B$3:$B$100,'F3E 2004'!$A$3:$A$100,"-")</f>
        <v>-</v>
      </c>
      <c r="R82" s="6" t="str">
        <f>_xlfn.XLOOKUP(B82,'F3E 2002'!$B$3:$B$100,'F3E 2002'!$A$3:$A$100,"-")</f>
        <v>-</v>
      </c>
      <c r="S82" s="6" t="str">
        <f>_xlfn.XLOOKUP(B82,'F3E 2000'!$B$3:$B$100,'F3E 2000'!$A$3:$A$100,"-")</f>
        <v>-</v>
      </c>
      <c r="T82" s="6">
        <f>_xlfn.XLOOKUP(B82,'F3E 1998'!$B$3:$B$100,'F3E 1998'!$A$3:$A$100,"-")</f>
        <v>11</v>
      </c>
      <c r="U82" s="6">
        <f>_xlfn.XLOOKUP(B82,'F3E 1996'!$B$3:$B$100,'F3E 1996'!$A$3:$A$100,"-")</f>
        <v>17</v>
      </c>
      <c r="V82" s="7" t="str">
        <f>_xlfn.XLOOKUP(B82,'F3E 1994'!$B$3:$B$100,'F3E 1994'!$A$3:$A$100,"-")</f>
        <v>-</v>
      </c>
    </row>
    <row r="83" spans="1:22" x14ac:dyDescent="0.45">
      <c r="A83" s="9">
        <f t="shared" si="2"/>
        <v>81</v>
      </c>
      <c r="B83" s="23" t="s">
        <v>93</v>
      </c>
      <c r="C83" s="24" t="s">
        <v>23</v>
      </c>
      <c r="D83" s="95">
        <f>MIN(_xlfn.XLOOKUP(B83,'F3E 2025'!B:B,'F3E 2025'!E:E,200),_xlfn.XLOOKUP(B83,'F3E 2023'!B:B,'F3E 2023'!E:E,200),_xlfn.XLOOKUP(B83,'F3E 2022'!B:B,'F3E 2022'!E:E,200),_xlfn.XLOOKUP(B83,'F3E 2019'!B:B,'F3E 2019'!E:E,200),_xlfn.XLOOKUP(B83,'F3E 2018'!B:B,'F3E 2018'!E:E,200),_xlfn.XLOOKUP(B83,'F3E 2016'!B:B,'F3E 2016'!E:E,200),_xlfn.XLOOKUP(B83,'F3E 2014'!B:B,'F3E 2014'!E:E,200),_xlfn.XLOOKUP(B83,'F3E 2012'!B:B,'F3E 2012'!E:E,200),_xlfn.XLOOKUP(B83,'F3E 2010'!B:B,'F3E 2010'!E:E,200),_xlfn.XLOOKUP(B83,'F3E 2008'!B:B,'F3E 2008'!B:B,200),_xlfn.XLOOKUP(B83,'F3E 2006'!B:B,'F3E 2006'!E:E,200),_xlfn.XLOOKUP(B83,'F3E 2004'!B:B,'F3E 2004'!E:E,200),_xlfn.XLOOKUP(B83,'F3E 2002'!B:B,'F3E 2002'!E:E,200),_xlfn.XLOOKUP(B83,'F3E 2000'!B:B,'F3E 2000'!E:E,200),_xlfn.XLOOKUP(B83,'F3E 1998'!B:B,'F3E 1998'!E:E,200),_xlfn.XLOOKUP(B83,'F3E 1996'!B:B,'F3E 1996'!E:E,200),_xlfn.XLOOKUP(B83,'F3E 1994'!B:B,'F3E 1994'!E:E,200))</f>
        <v>59.97</v>
      </c>
      <c r="E83" s="78">
        <f>_xlfn.XLOOKUP(F83,X:X,Y:Y,0)+_xlfn.XLOOKUP(G83,X:X,Y:Y,0)+_xlfn.XLOOKUP(H83,X:X,Y:Y,0)+_xlfn.XLOOKUP(I83,X:X,Y:Y,0)+_xlfn.XLOOKUP(J83,X:X,Y:Y,0)+_xlfn.XLOOKUP(K83,X:X,Y:Y,0)+_xlfn.XLOOKUP(L83,X:X,Y:Y,0)+_xlfn.XLOOKUP(M83,X:X,Y:Y,0)+_xlfn.XLOOKUP(N83,X:X,Y:Y,0)+_xlfn.XLOOKUP(O83,X:X,Y:Y,0)+_xlfn.XLOOKUP(P83,X:X,Y:Y,0)+_xlfn.XLOOKUP(Q83,X:X,Y:Y,0)+_xlfn.XLOOKUP(R83,X:X,Y:Y,0)+_xlfn.XLOOKUP(S83,X:X,Y:Y,0)+_xlfn.XLOOKUP(T83,X:X,Y:Y,0)+_xlfn.XLOOKUP(U83,X:X,Y:Y,0)+_xlfn.XLOOKUP(V83,X:X,Y:Y,0)</f>
        <v>34.032833290629156</v>
      </c>
      <c r="F83" s="6" t="str">
        <f>_xlfn.XLOOKUP(B83,'F3E 2025'!$B$3:$B$22,'F3E 2025'!$A$3:$A$22,"-")</f>
        <v>-</v>
      </c>
      <c r="G83" s="6" t="str">
        <f>_xlfn.XLOOKUP(B83,'F3E 2023'!$B$3:$B$22,'F3E 2023'!$A$3:$A$22,"-")</f>
        <v>-</v>
      </c>
      <c r="H83" s="6" t="str">
        <f>_xlfn.XLOOKUP(B83,'F3E 2022'!$B$3:$B$100,'F3E 2022'!$A$3:$A$100,"-")</f>
        <v>-</v>
      </c>
      <c r="I83" s="6" t="str">
        <f>_xlfn.XLOOKUP(B83,'F3E 2019'!$B$3:$B$100,'F3E 2019'!$A$3:$A$100,"-")</f>
        <v>-</v>
      </c>
      <c r="J83" s="6" t="str">
        <f>_xlfn.XLOOKUP(B83,'F3E 2018'!$B$3:$B$96,'F3E 2018'!$A$3:$A$96,"-")</f>
        <v>-</v>
      </c>
      <c r="K83" s="6" t="str">
        <f>_xlfn.XLOOKUP(B83,'F3E 2016'!$B$3:$B$100,'F3E 2016'!$A$3:$A$100,"-")</f>
        <v>-</v>
      </c>
      <c r="L83" s="6" t="str">
        <f>_xlfn.XLOOKUP(B83,'F3E 2014'!$B$3:$B$100,'F3E 2014'!$A$3:$A$100,"-")</f>
        <v>-</v>
      </c>
      <c r="M83" s="6">
        <f>_xlfn.XLOOKUP(B83,'F3E 2012'!$B$3:$B$100,'F3E 2012'!$A$3:$A$100,"-")</f>
        <v>19</v>
      </c>
      <c r="N83" s="6">
        <f>_xlfn.XLOOKUP(B83,'F3E 2010'!$B$3:$B$100,'F3E 2010'!$A$3:$A$100,"-")</f>
        <v>17</v>
      </c>
      <c r="O83" s="6">
        <f>_xlfn.XLOOKUP(B83,'F3E 2008'!$B$3:$B$100,'F3E 2008'!$A$3:$A$100,"-")</f>
        <v>15</v>
      </c>
      <c r="P83" s="6" t="str">
        <f>_xlfn.XLOOKUP(B83,'F3E 2006'!$B$3:$B$100,'F3E 2006'!$A$3:$A$100,"-")</f>
        <v>-</v>
      </c>
      <c r="Q83" s="6" t="str">
        <f>_xlfn.XLOOKUP(B83,'F3E 2004'!$B$3:$B$100,'F3E 2004'!$A$3:$A$100,"-")</f>
        <v>-</v>
      </c>
      <c r="R83" s="6" t="str">
        <f>_xlfn.XLOOKUP(B83,'F3E 2002'!$B$3:$B$100,'F3E 2002'!$A$3:$A$100,"-")</f>
        <v>-</v>
      </c>
      <c r="S83" s="6" t="str">
        <f>_xlfn.XLOOKUP(B83,'F3E 2000'!$B$3:$B$100,'F3E 2000'!$A$3:$A$100,"-")</f>
        <v>-</v>
      </c>
      <c r="T83" s="6" t="str">
        <f>_xlfn.XLOOKUP(B83,'F3E 1998'!$B$3:$B$100,'F3E 1998'!$A$3:$A$100,"-")</f>
        <v>-</v>
      </c>
      <c r="U83" s="6" t="str">
        <f>_xlfn.XLOOKUP(B83,'F3E 1996'!$B$3:$B$100,'F3E 1996'!$A$3:$A$100,"-")</f>
        <v>-</v>
      </c>
      <c r="V83" s="7" t="str">
        <f>_xlfn.XLOOKUP(B83,'F3E 1994'!$B$3:$B$100,'F3E 1994'!$A$3:$A$100,"-")</f>
        <v>-</v>
      </c>
    </row>
    <row r="84" spans="1:22" x14ac:dyDescent="0.45">
      <c r="A84" s="9">
        <f t="shared" si="2"/>
        <v>82</v>
      </c>
      <c r="B84" s="23" t="s">
        <v>203</v>
      </c>
      <c r="C84" s="24" t="s">
        <v>20</v>
      </c>
      <c r="D84" s="95">
        <f>MIN(_xlfn.XLOOKUP(B84,'F3E 2025'!B:B,'F3E 2025'!E:E,200),_xlfn.XLOOKUP(B84,'F3E 2023'!B:B,'F3E 2023'!E:E,200),_xlfn.XLOOKUP(B84,'F3E 2022'!B:B,'F3E 2022'!E:E,200),_xlfn.XLOOKUP(B84,'F3E 2019'!B:B,'F3E 2019'!E:E,200),_xlfn.XLOOKUP(B84,'F3E 2018'!B:B,'F3E 2018'!E:E,200),_xlfn.XLOOKUP(B84,'F3E 2016'!B:B,'F3E 2016'!E:E,200),_xlfn.XLOOKUP(B84,'F3E 2014'!B:B,'F3E 2014'!E:E,200),_xlfn.XLOOKUP(B84,'F3E 2012'!B:B,'F3E 2012'!E:E,200),_xlfn.XLOOKUP(B84,'F3E 2010'!B:B,'F3E 2010'!E:E,200),_xlfn.XLOOKUP(B84,'F3E 2008'!B:B,'F3E 2008'!B:B,200),_xlfn.XLOOKUP(B84,'F3E 2006'!B:B,'F3E 2006'!E:E,200),_xlfn.XLOOKUP(B84,'F3E 2004'!B:B,'F3E 2004'!E:E,200),_xlfn.XLOOKUP(B84,'F3E 2002'!B:B,'F3E 2002'!E:E,200),_xlfn.XLOOKUP(B84,'F3E 2000'!B:B,'F3E 2000'!E:E,200),_xlfn.XLOOKUP(B84,'F3E 1998'!B:B,'F3E 1998'!E:E,200),_xlfn.XLOOKUP(B84,'F3E 1996'!B:B,'F3E 1996'!E:E,200),_xlfn.XLOOKUP(B84,'F3E 1994'!B:B,'F3E 1994'!E:E,200))</f>
        <v>94.75</v>
      </c>
      <c r="E84" s="78">
        <f>_xlfn.XLOOKUP(F84,X:X,Y:Y,0)+_xlfn.XLOOKUP(G84,X:X,Y:Y,0)+_xlfn.XLOOKUP(H84,X:X,Y:Y,0)+_xlfn.XLOOKUP(I84,X:X,Y:Y,0)+_xlfn.XLOOKUP(J84,X:X,Y:Y,0)+_xlfn.XLOOKUP(K84,X:X,Y:Y,0)+_xlfn.XLOOKUP(L84,X:X,Y:Y,0)+_xlfn.XLOOKUP(M84,X:X,Y:Y,0)+_xlfn.XLOOKUP(N84,X:X,Y:Y,0)+_xlfn.XLOOKUP(O84,X:X,Y:Y,0)+_xlfn.XLOOKUP(P84,X:X,Y:Y,0)+_xlfn.XLOOKUP(Q84,X:X,Y:Y,0)+_xlfn.XLOOKUP(R84,X:X,Y:Y,0)+_xlfn.XLOOKUP(S84,X:X,Y:Y,0)+_xlfn.XLOOKUP(T84,X:X,Y:Y,0)+_xlfn.XLOOKUP(U84,X:X,Y:Y,0)+_xlfn.XLOOKUP(V84,X:X,Y:Y,0)</f>
        <v>33.227331943071945</v>
      </c>
      <c r="F84" s="6" t="str">
        <f>_xlfn.XLOOKUP(B84,'F3E 2025'!$B$3:$B$22,'F3E 2025'!$A$3:$A$22,"-")</f>
        <v>-</v>
      </c>
      <c r="G84" s="6" t="str">
        <f>_xlfn.XLOOKUP(B84,'F3E 2023'!$B$3:$B$22,'F3E 2023'!$A$3:$A$22,"-")</f>
        <v>-</v>
      </c>
      <c r="H84" s="6" t="str">
        <f>_xlfn.XLOOKUP(B84,'F3E 2022'!$B$3:$B$100,'F3E 2022'!$A$3:$A$100,"-")</f>
        <v>-</v>
      </c>
      <c r="I84" s="6" t="str">
        <f>_xlfn.XLOOKUP(B84,'F3E 2019'!$B$3:$B$100,'F3E 2019'!$A$3:$A$100,"-")</f>
        <v>-</v>
      </c>
      <c r="J84" s="6" t="str">
        <f>_xlfn.XLOOKUP(B84,'F3E 2018'!$B$3:$B$96,'F3E 2018'!$A$3:$A$96,"-")</f>
        <v>-</v>
      </c>
      <c r="K84" s="6" t="str">
        <f>_xlfn.XLOOKUP(B84,'F3E 2016'!$B$3:$B$100,'F3E 2016'!$A$3:$A$100,"-")</f>
        <v>-</v>
      </c>
      <c r="L84" s="6" t="str">
        <f>_xlfn.XLOOKUP(B84,'F3E 2014'!$B$3:$B$100,'F3E 2014'!$A$3:$A$100,"-")</f>
        <v>-</v>
      </c>
      <c r="M84" s="6" t="str">
        <f>_xlfn.XLOOKUP(B84,'F3E 2012'!$B$3:$B$100,'F3E 2012'!$A$3:$A$100,"-")</f>
        <v>-</v>
      </c>
      <c r="N84" s="6" t="str">
        <f>_xlfn.XLOOKUP(B84,'F3E 2010'!$B$3:$B$100,'F3E 2010'!$A$3:$A$100,"-")</f>
        <v>-</v>
      </c>
      <c r="O84" s="6" t="str">
        <f>_xlfn.XLOOKUP(B84,'F3E 2008'!$B$3:$B$100,'F3E 2008'!$A$3:$A$100,"-")</f>
        <v>-</v>
      </c>
      <c r="P84" s="6" t="str">
        <f>_xlfn.XLOOKUP(B84,'F3E 2006'!$B$3:$B$100,'F3E 2006'!$A$3:$A$100,"-")</f>
        <v>-</v>
      </c>
      <c r="Q84" s="6" t="str">
        <f>_xlfn.XLOOKUP(B84,'F3E 2004'!$B$3:$B$100,'F3E 2004'!$A$3:$A$100,"-")</f>
        <v>-</v>
      </c>
      <c r="R84" s="6" t="str">
        <f>_xlfn.XLOOKUP(B84,'F3E 2002'!$B$3:$B$100,'F3E 2002'!$A$3:$A$100,"-")</f>
        <v>-</v>
      </c>
      <c r="S84" s="6" t="str">
        <f>_xlfn.XLOOKUP(B84,'F3E 2000'!$B$3:$B$100,'F3E 2000'!$A$3:$A$100,"-")</f>
        <v>-</v>
      </c>
      <c r="T84" s="6">
        <f>_xlfn.XLOOKUP(B84,'F3E 1998'!$B$3:$B$100,'F3E 1998'!$A$3:$A$100,"-")</f>
        <v>13</v>
      </c>
      <c r="U84" s="6">
        <f>_xlfn.XLOOKUP(B84,'F3E 1996'!$B$3:$B$100,'F3E 1996'!$A$3:$A$100,"-")</f>
        <v>15</v>
      </c>
      <c r="V84" s="7" t="str">
        <f>_xlfn.XLOOKUP(B84,'F3E 1994'!$B$3:$B$100,'F3E 1994'!$A$3:$A$100,"-")</f>
        <v>-</v>
      </c>
    </row>
    <row r="85" spans="1:22" x14ac:dyDescent="0.45">
      <c r="A85" s="9">
        <f t="shared" si="2"/>
        <v>83</v>
      </c>
      <c r="B85" s="23" t="s">
        <v>127</v>
      </c>
      <c r="C85" s="24" t="s">
        <v>267</v>
      </c>
      <c r="D85" s="95">
        <f>MIN(_xlfn.XLOOKUP(B85,'F3E 2025'!B:B,'F3E 2025'!E:E,200),_xlfn.XLOOKUP(B85,'F3E 2023'!B:B,'F3E 2023'!E:E,200),_xlfn.XLOOKUP(B85,'F3E 2022'!B:B,'F3E 2022'!E:E,200),_xlfn.XLOOKUP(B85,'F3E 2019'!B:B,'F3E 2019'!E:E,200),_xlfn.XLOOKUP(B85,'F3E 2018'!B:B,'F3E 2018'!E:E,200),_xlfn.XLOOKUP(B85,'F3E 2016'!B:B,'F3E 2016'!E:E,200),_xlfn.XLOOKUP(B85,'F3E 2014'!B:B,'F3E 2014'!E:E,200),_xlfn.XLOOKUP(B85,'F3E 2012'!B:B,'F3E 2012'!E:E,200),_xlfn.XLOOKUP(B85,'F3E 2010'!B:B,'F3E 2010'!E:E,200),_xlfn.XLOOKUP(B85,'F3E 2008'!B:B,'F3E 2008'!B:B,200),_xlfn.XLOOKUP(B85,'F3E 2006'!B:B,'F3E 2006'!E:E,200),_xlfn.XLOOKUP(B85,'F3E 2004'!B:B,'F3E 2004'!E:E,200),_xlfn.XLOOKUP(B85,'F3E 2002'!B:B,'F3E 2002'!E:E,200),_xlfn.XLOOKUP(B85,'F3E 2000'!B:B,'F3E 2000'!E:E,200),_xlfn.XLOOKUP(B85,'F3E 1998'!B:B,'F3E 1998'!E:E,200),_xlfn.XLOOKUP(B85,'F3E 1996'!B:B,'F3E 1996'!E:E,200),_xlfn.XLOOKUP(B85,'F3E 1994'!B:B,'F3E 1994'!E:E,200))</f>
        <v>60.59</v>
      </c>
      <c r="E85" s="78">
        <f>_xlfn.XLOOKUP(F85,X:X,Y:Y,0)+_xlfn.XLOOKUP(G85,X:X,Y:Y,0)+_xlfn.XLOOKUP(H85,X:X,Y:Y,0)+_xlfn.XLOOKUP(I85,X:X,Y:Y,0)+_xlfn.XLOOKUP(J85,X:X,Y:Y,0)+_xlfn.XLOOKUP(K85,X:X,Y:Y,0)+_xlfn.XLOOKUP(L85,X:X,Y:Y,0)+_xlfn.XLOOKUP(M85,X:X,Y:Y,0)+_xlfn.XLOOKUP(N85,X:X,Y:Y,0)+_xlfn.XLOOKUP(O85,X:X,Y:Y,0)+_xlfn.XLOOKUP(P85,X:X,Y:Y,0)+_xlfn.XLOOKUP(Q85,X:X,Y:Y,0)+_xlfn.XLOOKUP(R85,X:X,Y:Y,0)+_xlfn.XLOOKUP(S85,X:X,Y:Y,0)+_xlfn.XLOOKUP(T85,X:X,Y:Y,0)+_xlfn.XLOOKUP(U85,X:X,Y:Y,0)+_xlfn.XLOOKUP(V85,X:X,Y:Y,0)</f>
        <v>32.635508365334942</v>
      </c>
      <c r="F85" s="6" t="str">
        <f>_xlfn.XLOOKUP(B85,'F3E 2025'!$B$3:$B$22,'F3E 2025'!$A$3:$A$22,"-")</f>
        <v>-</v>
      </c>
      <c r="G85" s="6" t="str">
        <f>_xlfn.XLOOKUP(B85,'F3E 2023'!$B$3:$B$22,'F3E 2023'!$A$3:$A$22,"-")</f>
        <v>-</v>
      </c>
      <c r="H85" s="6" t="str">
        <f>_xlfn.XLOOKUP(B85,'F3E 2022'!$B$3:$B$100,'F3E 2022'!$A$3:$A$100,"-")</f>
        <v>-</v>
      </c>
      <c r="I85" s="6">
        <f>_xlfn.XLOOKUP(B85,'F3E 2019'!$B$3:$B$100,'F3E 2019'!$A$3:$A$100,"-")</f>
        <v>12</v>
      </c>
      <c r="J85" s="6" t="str">
        <f>_xlfn.XLOOKUP(B85,'F3E 2018'!$B$3:$B$96,'F3E 2018'!$A$3:$A$96,"-")</f>
        <v>-</v>
      </c>
      <c r="K85" s="6">
        <f>_xlfn.XLOOKUP(B85,'F3E 2016'!$B$3:$B$100,'F3E 2016'!$A$3:$A$100,"-")</f>
        <v>17</v>
      </c>
      <c r="L85" s="6" t="str">
        <f>_xlfn.XLOOKUP(B85,'F3E 2014'!$B$3:$B$100,'F3E 2014'!$A$3:$A$100,"-")</f>
        <v>-</v>
      </c>
      <c r="M85" s="6" t="str">
        <f>_xlfn.XLOOKUP(B85,'F3E 2012'!$B$3:$B$100,'F3E 2012'!$A$3:$A$100,"-")</f>
        <v>-</v>
      </c>
      <c r="N85" s="6" t="str">
        <f>_xlfn.XLOOKUP(B85,'F3E 2010'!$B$3:$B$100,'F3E 2010'!$A$3:$A$100,"-")</f>
        <v>-</v>
      </c>
      <c r="O85" s="6" t="str">
        <f>_xlfn.XLOOKUP(B85,'F3E 2008'!$B$3:$B$100,'F3E 2008'!$A$3:$A$100,"-")</f>
        <v>-</v>
      </c>
      <c r="P85" s="6" t="str">
        <f>_xlfn.XLOOKUP(B85,'F3E 2006'!$B$3:$B$100,'F3E 2006'!$A$3:$A$100,"-")</f>
        <v>-</v>
      </c>
      <c r="Q85" s="6" t="str">
        <f>_xlfn.XLOOKUP(B85,'F3E 2004'!$B$3:$B$100,'F3E 2004'!$A$3:$A$100,"-")</f>
        <v>-</v>
      </c>
      <c r="R85" s="6" t="str">
        <f>_xlfn.XLOOKUP(B85,'F3E 2002'!$B$3:$B$100,'F3E 2002'!$A$3:$A$100,"-")</f>
        <v>-</v>
      </c>
      <c r="S85" s="6" t="str">
        <f>_xlfn.XLOOKUP(B85,'F3E 2000'!$B$3:$B$100,'F3E 2000'!$A$3:$A$100,"-")</f>
        <v>-</v>
      </c>
      <c r="T85" s="6" t="str">
        <f>_xlfn.XLOOKUP(B85,'F3E 1998'!$B$3:$B$100,'F3E 1998'!$A$3:$A$100,"-")</f>
        <v>-</v>
      </c>
      <c r="U85" s="6" t="str">
        <f>_xlfn.XLOOKUP(B85,'F3E 1996'!$B$3:$B$100,'F3E 1996'!$A$3:$A$100,"-")</f>
        <v>-</v>
      </c>
      <c r="V85" s="7" t="str">
        <f>_xlfn.XLOOKUP(B85,'F3E 1994'!$B$3:$B$100,'F3E 1994'!$A$3:$A$100,"-")</f>
        <v>-</v>
      </c>
    </row>
    <row r="86" spans="1:22" x14ac:dyDescent="0.45">
      <c r="A86" s="9">
        <f t="shared" si="2"/>
        <v>84</v>
      </c>
      <c r="B86" s="23" t="s">
        <v>278</v>
      </c>
      <c r="C86" s="24" t="s">
        <v>13</v>
      </c>
      <c r="D86" s="95">
        <f>MIN(_xlfn.XLOOKUP(B86,'F3E 2025'!B:B,'F3E 2025'!E:E,200),_xlfn.XLOOKUP(B86,'F3E 2023'!B:B,'F3E 2023'!E:E,200),_xlfn.XLOOKUP(B86,'F3E 2022'!B:B,'F3E 2022'!E:E,200),_xlfn.XLOOKUP(B86,'F3E 2019'!B:B,'F3E 2019'!E:E,200),_xlfn.XLOOKUP(B86,'F3E 2018'!B:B,'F3E 2018'!E:E,200),_xlfn.XLOOKUP(B86,'F3E 2016'!B:B,'F3E 2016'!E:E,200),_xlfn.XLOOKUP(B86,'F3E 2014'!B:B,'F3E 2014'!E:E,200),_xlfn.XLOOKUP(B86,'F3E 2012'!B:B,'F3E 2012'!E:E,200),_xlfn.XLOOKUP(B86,'F3E 2010'!B:B,'F3E 2010'!E:E,200),_xlfn.XLOOKUP(B86,'F3E 2008'!B:B,'F3E 2008'!B:B,200),_xlfn.XLOOKUP(B86,'F3E 2006'!B:B,'F3E 2006'!E:E,200),_xlfn.XLOOKUP(B86,'F3E 2004'!B:B,'F3E 2004'!E:E,200),_xlfn.XLOOKUP(B86,'F3E 2002'!B:B,'F3E 2002'!E:E,200),_xlfn.XLOOKUP(B86,'F3E 2000'!B:B,'F3E 2000'!E:E,200),_xlfn.XLOOKUP(B86,'F3E 1998'!B:B,'F3E 1998'!E:E,200),_xlfn.XLOOKUP(B86,'F3E 1996'!B:B,'F3E 1996'!E:E,200),_xlfn.XLOOKUP(B86,'F3E 1994'!B:B,'F3E 1994'!E:E,200))</f>
        <v>56.23</v>
      </c>
      <c r="E86" s="78">
        <f>_xlfn.XLOOKUP(F86,X:X,Y:Y,0)+_xlfn.XLOOKUP(G86,X:X,Y:Y,0)+_xlfn.XLOOKUP(H86,X:X,Y:Y,0)+_xlfn.XLOOKUP(I86,X:X,Y:Y,0)+_xlfn.XLOOKUP(J86,X:X,Y:Y,0)+_xlfn.XLOOKUP(K86,X:X,Y:Y,0)+_xlfn.XLOOKUP(L86,X:X,Y:Y,0)+_xlfn.XLOOKUP(M86,X:X,Y:Y,0)+_xlfn.XLOOKUP(N86,X:X,Y:Y,0)+_xlfn.XLOOKUP(O86,X:X,Y:Y,0)+_xlfn.XLOOKUP(P86,X:X,Y:Y,0)+_xlfn.XLOOKUP(Q86,X:X,Y:Y,0)+_xlfn.XLOOKUP(R86,X:X,Y:Y,0)+_xlfn.XLOOKUP(S86,X:X,Y:Y,0)+_xlfn.XLOOKUP(T86,X:X,Y:Y,0)+_xlfn.XLOOKUP(U86,X:X,Y:Y,0)+_xlfn.XLOOKUP(V86,X:X,Y:Y,0)</f>
        <v>32.571749175073073</v>
      </c>
      <c r="F86" s="6">
        <f>_xlfn.XLOOKUP(B86,'F3E 2025'!$B$3:$B$22,'F3E 2025'!$A$3:$A$22,"-")</f>
        <v>9</v>
      </c>
      <c r="G86" s="6" t="str">
        <f>_xlfn.XLOOKUP(B86,'F3E 2023'!$B$3:$B$22,'F3E 2023'!$A$3:$A$22,"-")</f>
        <v>-</v>
      </c>
      <c r="H86" s="6" t="str">
        <f>_xlfn.XLOOKUP(B86,'F3E 2022'!$B$3:$B$100,'F3E 2022'!$A$3:$A$100,"-")</f>
        <v>-</v>
      </c>
      <c r="I86" s="6" t="str">
        <f>_xlfn.XLOOKUP(B86,'F3E 2019'!$B$3:$B$100,'F3E 2019'!$A$3:$A$100,"-")</f>
        <v>-</v>
      </c>
      <c r="J86" s="6" t="str">
        <f>_xlfn.XLOOKUP(B86,'F3E 2018'!$B$3:$B$96,'F3E 2018'!$A$3:$A$96,"-")</f>
        <v>-</v>
      </c>
      <c r="K86" s="6" t="str">
        <f>_xlfn.XLOOKUP(B86,'F3E 2016'!$B$3:$B$100,'F3E 2016'!$A$3:$A$100,"-")</f>
        <v>-</v>
      </c>
      <c r="L86" s="6" t="str">
        <f>_xlfn.XLOOKUP(B86,'F3E 2014'!$B$3:$B$100,'F3E 2014'!$A$3:$A$100,"-")</f>
        <v>-</v>
      </c>
      <c r="M86" s="6" t="str">
        <f>_xlfn.XLOOKUP(B86,'F3E 2012'!$B$3:$B$100,'F3E 2012'!$A$3:$A$100,"-")</f>
        <v>-</v>
      </c>
      <c r="N86" s="6" t="str">
        <f>_xlfn.XLOOKUP(B86,'F3E 2010'!$B$3:$B$100,'F3E 2010'!$A$3:$A$100,"-")</f>
        <v>-</v>
      </c>
      <c r="O86" s="6" t="str">
        <f>_xlfn.XLOOKUP(B86,'F3E 2008'!$B$3:$B$100,'F3E 2008'!$A$3:$A$100,"-")</f>
        <v>-</v>
      </c>
      <c r="P86" s="6" t="str">
        <f>_xlfn.XLOOKUP(B86,'F3E 2006'!$B$3:$B$100,'F3E 2006'!$A$3:$A$100,"-")</f>
        <v>-</v>
      </c>
      <c r="Q86" s="6" t="str">
        <f>_xlfn.XLOOKUP(B86,'F3E 2004'!$B$3:$B$100,'F3E 2004'!$A$3:$A$100,"-")</f>
        <v>-</v>
      </c>
      <c r="R86" s="6" t="str">
        <f>_xlfn.XLOOKUP(B86,'F3E 2002'!$B$3:$B$100,'F3E 2002'!$A$3:$A$100,"-")</f>
        <v>-</v>
      </c>
      <c r="S86" s="6" t="str">
        <f>_xlfn.XLOOKUP(B86,'F3E 2000'!$B$3:$B$100,'F3E 2000'!$A$3:$A$100,"-")</f>
        <v>-</v>
      </c>
      <c r="T86" s="6" t="str">
        <f>_xlfn.XLOOKUP(B86,'F3E 1998'!$B$3:$B$100,'F3E 1998'!$A$3:$A$100,"-")</f>
        <v>-</v>
      </c>
      <c r="U86" s="6" t="str">
        <f>_xlfn.XLOOKUP(B86,'F3E 1996'!$B$3:$B$100,'F3E 1996'!$A$3:$A$100,"-")</f>
        <v>-</v>
      </c>
      <c r="V86" s="7" t="str">
        <f>_xlfn.XLOOKUP(B86,'F3E 1994'!$B$3:$B$100,'F3E 1994'!$A$3:$A$100,"-")</f>
        <v>-</v>
      </c>
    </row>
    <row r="87" spans="1:22" x14ac:dyDescent="0.45">
      <c r="A87" s="9">
        <f t="shared" si="2"/>
        <v>85</v>
      </c>
      <c r="B87" s="23" t="s">
        <v>195</v>
      </c>
      <c r="C87" s="24" t="s">
        <v>13</v>
      </c>
      <c r="D87" s="95">
        <f>MIN(_xlfn.XLOOKUP(B87,'F3E 2025'!B:B,'F3E 2025'!E:E,200),_xlfn.XLOOKUP(B87,'F3E 2023'!B:B,'F3E 2023'!E:E,200),_xlfn.XLOOKUP(B87,'F3E 2022'!B:B,'F3E 2022'!E:E,200),_xlfn.XLOOKUP(B87,'F3E 2019'!B:B,'F3E 2019'!E:E,200),_xlfn.XLOOKUP(B87,'F3E 2018'!B:B,'F3E 2018'!E:E,200),_xlfn.XLOOKUP(B87,'F3E 2016'!B:B,'F3E 2016'!E:E,200),_xlfn.XLOOKUP(B87,'F3E 2014'!B:B,'F3E 2014'!E:E,200),_xlfn.XLOOKUP(B87,'F3E 2012'!B:B,'F3E 2012'!E:E,200),_xlfn.XLOOKUP(B87,'F3E 2010'!B:B,'F3E 2010'!E:E,200),_xlfn.XLOOKUP(B87,'F3E 2008'!B:B,'F3E 2008'!B:B,200),_xlfn.XLOOKUP(B87,'F3E 2006'!B:B,'F3E 2006'!E:E,200),_xlfn.XLOOKUP(B87,'F3E 2004'!B:B,'F3E 2004'!E:E,200),_xlfn.XLOOKUP(B87,'F3E 2002'!B:B,'F3E 2002'!E:E,200),_xlfn.XLOOKUP(B87,'F3E 2000'!B:B,'F3E 2000'!E:E,200),_xlfn.XLOOKUP(B87,'F3E 1998'!B:B,'F3E 1998'!E:E,200),_xlfn.XLOOKUP(B87,'F3E 1996'!B:B,'F3E 1996'!E:E,200),_xlfn.XLOOKUP(B87,'F3E 1994'!B:B,'F3E 1994'!E:E,200))</f>
        <v>81.3</v>
      </c>
      <c r="E87" s="78">
        <f>_xlfn.XLOOKUP(F87,X:X,Y:Y,0)+_xlfn.XLOOKUP(G87,X:X,Y:Y,0)+_xlfn.XLOOKUP(H87,X:X,Y:Y,0)+_xlfn.XLOOKUP(I87,X:X,Y:Y,0)+_xlfn.XLOOKUP(J87,X:X,Y:Y,0)+_xlfn.XLOOKUP(K87,X:X,Y:Y,0)+_xlfn.XLOOKUP(L87,X:X,Y:Y,0)+_xlfn.XLOOKUP(M87,X:X,Y:Y,0)+_xlfn.XLOOKUP(N87,X:X,Y:Y,0)+_xlfn.XLOOKUP(O87,X:X,Y:Y,0)+_xlfn.XLOOKUP(P87,X:X,Y:Y,0)+_xlfn.XLOOKUP(Q87,X:X,Y:Y,0)+_xlfn.XLOOKUP(R87,X:X,Y:Y,0)+_xlfn.XLOOKUP(S87,X:X,Y:Y,0)+_xlfn.XLOOKUP(T87,X:X,Y:Y,0)+_xlfn.XLOOKUP(U87,X:X,Y:Y,0)+_xlfn.XLOOKUP(V87,X:X,Y:Y,0)</f>
        <v>32.571749175073073</v>
      </c>
      <c r="F87" s="6" t="str">
        <f>_xlfn.XLOOKUP(B87,'F3E 2025'!$B$3:$B$22,'F3E 2025'!$A$3:$A$22,"-")</f>
        <v>-</v>
      </c>
      <c r="G87" s="6" t="str">
        <f>_xlfn.XLOOKUP(B87,'F3E 2023'!$B$3:$B$22,'F3E 2023'!$A$3:$A$22,"-")</f>
        <v>-</v>
      </c>
      <c r="H87" s="6" t="str">
        <f>_xlfn.XLOOKUP(B87,'F3E 2022'!$B$3:$B$100,'F3E 2022'!$A$3:$A$100,"-")</f>
        <v>-</v>
      </c>
      <c r="I87" s="6" t="str">
        <f>_xlfn.XLOOKUP(B87,'F3E 2019'!$B$3:$B$100,'F3E 2019'!$A$3:$A$100,"-")</f>
        <v>-</v>
      </c>
      <c r="J87" s="6" t="str">
        <f>_xlfn.XLOOKUP(B87,'F3E 2018'!$B$3:$B$96,'F3E 2018'!$A$3:$A$96,"-")</f>
        <v>-</v>
      </c>
      <c r="K87" s="6" t="str">
        <f>_xlfn.XLOOKUP(B87,'F3E 2016'!$B$3:$B$100,'F3E 2016'!$A$3:$A$100,"-")</f>
        <v>-</v>
      </c>
      <c r="L87" s="6" t="str">
        <f>_xlfn.XLOOKUP(B87,'F3E 2014'!$B$3:$B$100,'F3E 2014'!$A$3:$A$100,"-")</f>
        <v>-</v>
      </c>
      <c r="M87" s="6" t="str">
        <f>_xlfn.XLOOKUP(B87,'F3E 2012'!$B$3:$B$100,'F3E 2012'!$A$3:$A$100,"-")</f>
        <v>-</v>
      </c>
      <c r="N87" s="6" t="str">
        <f>_xlfn.XLOOKUP(B87,'F3E 2010'!$B$3:$B$100,'F3E 2010'!$A$3:$A$100,"-")</f>
        <v>-</v>
      </c>
      <c r="O87" s="6" t="str">
        <f>_xlfn.XLOOKUP(B87,'F3E 2008'!$B$3:$B$100,'F3E 2008'!$A$3:$A$100,"-")</f>
        <v>-</v>
      </c>
      <c r="P87" s="6" t="str">
        <f>_xlfn.XLOOKUP(B87,'F3E 2006'!$B$3:$B$100,'F3E 2006'!$A$3:$A$100,"-")</f>
        <v>-</v>
      </c>
      <c r="Q87" s="6" t="str">
        <f>_xlfn.XLOOKUP(B87,'F3E 2004'!$B$3:$B$100,'F3E 2004'!$A$3:$A$100,"-")</f>
        <v>-</v>
      </c>
      <c r="R87" s="6" t="str">
        <f>_xlfn.XLOOKUP(B87,'F3E 2002'!$B$3:$B$100,'F3E 2002'!$A$3:$A$100,"-")</f>
        <v>-</v>
      </c>
      <c r="S87" s="6">
        <f>_xlfn.XLOOKUP(B87,'F3E 2000'!$B$3:$B$100,'F3E 2000'!$A$3:$A$100,"-")</f>
        <v>9</v>
      </c>
      <c r="T87" s="6" t="str">
        <f>_xlfn.XLOOKUP(B87,'F3E 1998'!$B$3:$B$100,'F3E 1998'!$A$3:$A$100,"-")</f>
        <v>-</v>
      </c>
      <c r="U87" s="6" t="str">
        <f>_xlfn.XLOOKUP(B87,'F3E 1996'!$B$3:$B$100,'F3E 1996'!$A$3:$A$100,"-")</f>
        <v>-</v>
      </c>
      <c r="V87" s="7" t="str">
        <f>_xlfn.XLOOKUP(B87,'F3E 1994'!$B$3:$B$100,'F3E 1994'!$A$3:$A$100,"-")</f>
        <v>-</v>
      </c>
    </row>
    <row r="88" spans="1:22" x14ac:dyDescent="0.45">
      <c r="A88" s="9">
        <f t="shared" si="2"/>
        <v>86</v>
      </c>
      <c r="B88" s="23" t="s">
        <v>222</v>
      </c>
      <c r="C88" s="24" t="s">
        <v>13</v>
      </c>
      <c r="D88" s="95">
        <f>MIN(_xlfn.XLOOKUP(B88,'F3E 2025'!B:B,'F3E 2025'!E:E,200),_xlfn.XLOOKUP(B88,'F3E 2023'!B:B,'F3E 2023'!E:E,200),_xlfn.XLOOKUP(B88,'F3E 2022'!B:B,'F3E 2022'!E:E,200),_xlfn.XLOOKUP(B88,'F3E 2019'!B:B,'F3E 2019'!E:E,200),_xlfn.XLOOKUP(B88,'F3E 2018'!B:B,'F3E 2018'!E:E,200),_xlfn.XLOOKUP(B88,'F3E 2016'!B:B,'F3E 2016'!E:E,200),_xlfn.XLOOKUP(B88,'F3E 2014'!B:B,'F3E 2014'!E:E,200),_xlfn.XLOOKUP(B88,'F3E 2012'!B:B,'F3E 2012'!E:E,200),_xlfn.XLOOKUP(B88,'F3E 2010'!B:B,'F3E 2010'!E:E,200),_xlfn.XLOOKUP(B88,'F3E 2008'!B:B,'F3E 2008'!B:B,200),_xlfn.XLOOKUP(B88,'F3E 2006'!B:B,'F3E 2006'!E:E,200),_xlfn.XLOOKUP(B88,'F3E 2004'!B:B,'F3E 2004'!E:E,200),_xlfn.XLOOKUP(B88,'F3E 2002'!B:B,'F3E 2002'!E:E,200),_xlfn.XLOOKUP(B88,'F3E 2000'!B:B,'F3E 2000'!E:E,200),_xlfn.XLOOKUP(B88,'F3E 1998'!B:B,'F3E 1998'!E:E,200),_xlfn.XLOOKUP(B88,'F3E 1996'!B:B,'F3E 1996'!E:E,200),_xlfn.XLOOKUP(B88,'F3E 1994'!B:B,'F3E 1994'!E:E,200))</f>
        <v>107.8</v>
      </c>
      <c r="E88" s="78">
        <f>_xlfn.XLOOKUP(F88,X:X,Y:Y,0)+_xlfn.XLOOKUP(G88,X:X,Y:Y,0)+_xlfn.XLOOKUP(H88,X:X,Y:Y,0)+_xlfn.XLOOKUP(I88,X:X,Y:Y,0)+_xlfn.XLOOKUP(J88,X:X,Y:Y,0)+_xlfn.XLOOKUP(K88,X:X,Y:Y,0)+_xlfn.XLOOKUP(L88,X:X,Y:Y,0)+_xlfn.XLOOKUP(M88,X:X,Y:Y,0)+_xlfn.XLOOKUP(N88,X:X,Y:Y,0)+_xlfn.XLOOKUP(O88,X:X,Y:Y,0)+_xlfn.XLOOKUP(P88,X:X,Y:Y,0)+_xlfn.XLOOKUP(Q88,X:X,Y:Y,0)+_xlfn.XLOOKUP(R88,X:X,Y:Y,0)+_xlfn.XLOOKUP(S88,X:X,Y:Y,0)+_xlfn.XLOOKUP(T88,X:X,Y:Y,0)+_xlfn.XLOOKUP(U88,X:X,Y:Y,0)+_xlfn.XLOOKUP(V88,X:X,Y:Y,0)</f>
        <v>32.571749175073073</v>
      </c>
      <c r="F88" s="6" t="str">
        <f>_xlfn.XLOOKUP(B88,'F3E 2025'!$B$3:$B$22,'F3E 2025'!$A$3:$A$22,"-")</f>
        <v>-</v>
      </c>
      <c r="G88" s="6" t="str">
        <f>_xlfn.XLOOKUP(B88,'F3E 2023'!$B$3:$B$22,'F3E 2023'!$A$3:$A$22,"-")</f>
        <v>-</v>
      </c>
      <c r="H88" s="6" t="str">
        <f>_xlfn.XLOOKUP(B88,'F3E 2022'!$B$3:$B$100,'F3E 2022'!$A$3:$A$100,"-")</f>
        <v>-</v>
      </c>
      <c r="I88" s="6" t="str">
        <f>_xlfn.XLOOKUP(B88,'F3E 2019'!$B$3:$B$100,'F3E 2019'!$A$3:$A$100,"-")</f>
        <v>-</v>
      </c>
      <c r="J88" s="6" t="str">
        <f>_xlfn.XLOOKUP(B88,'F3E 2018'!$B$3:$B$96,'F3E 2018'!$A$3:$A$96,"-")</f>
        <v>-</v>
      </c>
      <c r="K88" s="6" t="str">
        <f>_xlfn.XLOOKUP(B88,'F3E 2016'!$B$3:$B$100,'F3E 2016'!$A$3:$A$100,"-")</f>
        <v>-</v>
      </c>
      <c r="L88" s="6" t="str">
        <f>_xlfn.XLOOKUP(B88,'F3E 2014'!$B$3:$B$100,'F3E 2014'!$A$3:$A$100,"-")</f>
        <v>-</v>
      </c>
      <c r="M88" s="6" t="str">
        <f>_xlfn.XLOOKUP(B88,'F3E 2012'!$B$3:$B$100,'F3E 2012'!$A$3:$A$100,"-")</f>
        <v>-</v>
      </c>
      <c r="N88" s="6" t="str">
        <f>_xlfn.XLOOKUP(B88,'F3E 2010'!$B$3:$B$100,'F3E 2010'!$A$3:$A$100,"-")</f>
        <v>-</v>
      </c>
      <c r="O88" s="6" t="str">
        <f>_xlfn.XLOOKUP(B88,'F3E 2008'!$B$3:$B$100,'F3E 2008'!$A$3:$A$100,"-")</f>
        <v>-</v>
      </c>
      <c r="P88" s="6" t="str">
        <f>_xlfn.XLOOKUP(B88,'F3E 2006'!$B$3:$B$100,'F3E 2006'!$A$3:$A$100,"-")</f>
        <v>-</v>
      </c>
      <c r="Q88" s="6" t="str">
        <f>_xlfn.XLOOKUP(B88,'F3E 2004'!$B$3:$B$100,'F3E 2004'!$A$3:$A$100,"-")</f>
        <v>-</v>
      </c>
      <c r="R88" s="6" t="str">
        <f>_xlfn.XLOOKUP(B88,'F3E 2002'!$B$3:$B$100,'F3E 2002'!$A$3:$A$100,"-")</f>
        <v>-</v>
      </c>
      <c r="S88" s="6" t="str">
        <f>_xlfn.XLOOKUP(B88,'F3E 2000'!$B$3:$B$100,'F3E 2000'!$A$3:$A$100,"-")</f>
        <v>-</v>
      </c>
      <c r="T88" s="6" t="str">
        <f>_xlfn.XLOOKUP(B88,'F3E 1998'!$B$3:$B$100,'F3E 1998'!$A$3:$A$100,"-")</f>
        <v>-</v>
      </c>
      <c r="U88" s="6" t="str">
        <f>_xlfn.XLOOKUP(B88,'F3E 1996'!$B$3:$B$100,'F3E 1996'!$A$3:$A$100,"-")</f>
        <v>-</v>
      </c>
      <c r="V88" s="7">
        <f>_xlfn.XLOOKUP(B88,'F3E 1994'!$B$3:$B$100,'F3E 1994'!$A$3:$A$100,"-")</f>
        <v>9</v>
      </c>
    </row>
    <row r="89" spans="1:22" x14ac:dyDescent="0.45">
      <c r="A89" s="9">
        <f t="shared" si="2"/>
        <v>87</v>
      </c>
      <c r="B89" s="23" t="s">
        <v>175</v>
      </c>
      <c r="C89" s="24" t="s">
        <v>27</v>
      </c>
      <c r="D89" s="95">
        <f>MIN(_xlfn.XLOOKUP(B89,'F3E 2025'!B:B,'F3E 2025'!E:E,200),_xlfn.XLOOKUP(B89,'F3E 2023'!B:B,'F3E 2023'!E:E,200),_xlfn.XLOOKUP(B89,'F3E 2022'!B:B,'F3E 2022'!E:E,200),_xlfn.XLOOKUP(B89,'F3E 2019'!B:B,'F3E 2019'!E:E,200),_xlfn.XLOOKUP(B89,'F3E 2018'!B:B,'F3E 2018'!E:E,200),_xlfn.XLOOKUP(B89,'F3E 2016'!B:B,'F3E 2016'!E:E,200),_xlfn.XLOOKUP(B89,'F3E 2014'!B:B,'F3E 2014'!E:E,200),_xlfn.XLOOKUP(B89,'F3E 2012'!B:B,'F3E 2012'!E:E,200),_xlfn.XLOOKUP(B89,'F3E 2010'!B:B,'F3E 2010'!E:E,200),_xlfn.XLOOKUP(B89,'F3E 2008'!B:B,'F3E 2008'!B:B,200),_xlfn.XLOOKUP(B89,'F3E 2006'!B:B,'F3E 2006'!E:E,200),_xlfn.XLOOKUP(B89,'F3E 2004'!B:B,'F3E 2004'!E:E,200),_xlfn.XLOOKUP(B89,'F3E 2002'!B:B,'F3E 2002'!E:E,200),_xlfn.XLOOKUP(B89,'F3E 2000'!B:B,'F3E 2000'!E:E,200),_xlfn.XLOOKUP(B89,'F3E 1998'!B:B,'F3E 1998'!E:E,200),_xlfn.XLOOKUP(B89,'F3E 1996'!B:B,'F3E 1996'!E:E,200),_xlfn.XLOOKUP(B89,'F3E 1994'!B:B,'F3E 1994'!E:E,200))</f>
        <v>58.9</v>
      </c>
      <c r="E89" s="78">
        <f>_xlfn.XLOOKUP(F89,X:X,Y:Y,0)+_xlfn.XLOOKUP(G89,X:X,Y:Y,0)+_xlfn.XLOOKUP(H89,X:X,Y:Y,0)+_xlfn.XLOOKUP(I89,X:X,Y:Y,0)+_xlfn.XLOOKUP(J89,X:X,Y:Y,0)+_xlfn.XLOOKUP(K89,X:X,Y:Y,0)+_xlfn.XLOOKUP(L89,X:X,Y:Y,0)+_xlfn.XLOOKUP(M89,X:X,Y:Y,0)+_xlfn.XLOOKUP(N89,X:X,Y:Y,0)+_xlfn.XLOOKUP(O89,X:X,Y:Y,0)+_xlfn.XLOOKUP(P89,X:X,Y:Y,0)+_xlfn.XLOOKUP(Q89,X:X,Y:Y,0)+_xlfn.XLOOKUP(R89,X:X,Y:Y,0)+_xlfn.XLOOKUP(S89,X:X,Y:Y,0)+_xlfn.XLOOKUP(T89,X:X,Y:Y,0)+_xlfn.XLOOKUP(U89,X:X,Y:Y,0)+_xlfn.XLOOKUP(V89,X:X,Y:Y,0)</f>
        <v>31.443736345978113</v>
      </c>
      <c r="F89" s="6" t="str">
        <f>_xlfn.XLOOKUP(B89,'F3E 2025'!$B$3:$B$22,'F3E 2025'!$A$3:$A$22,"-")</f>
        <v>-</v>
      </c>
      <c r="G89" s="6" t="str">
        <f>_xlfn.XLOOKUP(B89,'F3E 2023'!$B$3:$B$22,'F3E 2023'!$A$3:$A$22,"-")</f>
        <v>-</v>
      </c>
      <c r="H89" s="6" t="str">
        <f>_xlfn.XLOOKUP(B89,'F3E 2022'!$B$3:$B$100,'F3E 2022'!$A$3:$A$100,"-")</f>
        <v>-</v>
      </c>
      <c r="I89" s="6" t="str">
        <f>_xlfn.XLOOKUP(B89,'F3E 2019'!$B$3:$B$100,'F3E 2019'!$A$3:$A$100,"-")</f>
        <v>-</v>
      </c>
      <c r="J89" s="6" t="str">
        <f>_xlfn.XLOOKUP(B89,'F3E 2018'!$B$3:$B$96,'F3E 2018'!$A$3:$A$96,"-")</f>
        <v>-</v>
      </c>
      <c r="K89" s="6" t="str">
        <f>_xlfn.XLOOKUP(B89,'F3E 2016'!$B$3:$B$100,'F3E 2016'!$A$3:$A$100,"-")</f>
        <v>-</v>
      </c>
      <c r="L89" s="6" t="str">
        <f>_xlfn.XLOOKUP(B89,'F3E 2014'!$B$3:$B$100,'F3E 2014'!$A$3:$A$100,"-")</f>
        <v>-</v>
      </c>
      <c r="M89" s="6" t="str">
        <f>_xlfn.XLOOKUP(B89,'F3E 2012'!$B$3:$B$100,'F3E 2012'!$A$3:$A$100,"-")</f>
        <v>-</v>
      </c>
      <c r="N89" s="6">
        <f>_xlfn.XLOOKUP(B89,'F3E 2010'!$B$3:$B$100,'F3E 2010'!$A$3:$A$100,"-")</f>
        <v>16</v>
      </c>
      <c r="O89" s="6" t="str">
        <f>_xlfn.XLOOKUP(B89,'F3E 2008'!$B$3:$B$100,'F3E 2008'!$A$3:$A$100,"-")</f>
        <v>-</v>
      </c>
      <c r="P89" s="6">
        <f>_xlfn.XLOOKUP(B89,'F3E 2006'!$B$3:$B$100,'F3E 2006'!$A$3:$A$100,"-")</f>
        <v>13</v>
      </c>
      <c r="Q89" s="6" t="str">
        <f>_xlfn.XLOOKUP(B89,'F3E 2004'!$B$3:$B$100,'F3E 2004'!$A$3:$A$100,"-")</f>
        <v>-</v>
      </c>
      <c r="R89" s="6" t="str">
        <f>_xlfn.XLOOKUP(B89,'F3E 2002'!$B$3:$B$100,'F3E 2002'!$A$3:$A$100,"-")</f>
        <v>-</v>
      </c>
      <c r="S89" s="6" t="str">
        <f>_xlfn.XLOOKUP(B89,'F3E 2000'!$B$3:$B$100,'F3E 2000'!$A$3:$A$100,"-")</f>
        <v>-</v>
      </c>
      <c r="T89" s="6" t="str">
        <f>_xlfn.XLOOKUP(B89,'F3E 1998'!$B$3:$B$100,'F3E 1998'!$A$3:$A$100,"-")</f>
        <v>-</v>
      </c>
      <c r="U89" s="6" t="str">
        <f>_xlfn.XLOOKUP(B89,'F3E 1996'!$B$3:$B$100,'F3E 1996'!$A$3:$A$100,"-")</f>
        <v>-</v>
      </c>
      <c r="V89" s="7" t="str">
        <f>_xlfn.XLOOKUP(B89,'F3E 1994'!$B$3:$B$100,'F3E 1994'!$A$3:$A$100,"-")</f>
        <v>-</v>
      </c>
    </row>
    <row r="90" spans="1:22" x14ac:dyDescent="0.45">
      <c r="A90" s="9">
        <f t="shared" si="2"/>
        <v>88</v>
      </c>
      <c r="B90" s="23" t="s">
        <v>179</v>
      </c>
      <c r="C90" s="24" t="s">
        <v>39</v>
      </c>
      <c r="D90" s="95">
        <f>MIN(_xlfn.XLOOKUP(B90,'F3E 2025'!B:B,'F3E 2025'!E:E,200),_xlfn.XLOOKUP(B90,'F3E 2023'!B:B,'F3E 2023'!E:E,200),_xlfn.XLOOKUP(B90,'F3E 2022'!B:B,'F3E 2022'!E:E,200),_xlfn.XLOOKUP(B90,'F3E 2019'!B:B,'F3E 2019'!E:E,200),_xlfn.XLOOKUP(B90,'F3E 2018'!B:B,'F3E 2018'!E:E,200),_xlfn.XLOOKUP(B90,'F3E 2016'!B:B,'F3E 2016'!E:E,200),_xlfn.XLOOKUP(B90,'F3E 2014'!B:B,'F3E 2014'!E:E,200),_xlfn.XLOOKUP(B90,'F3E 2012'!B:B,'F3E 2012'!E:E,200),_xlfn.XLOOKUP(B90,'F3E 2010'!B:B,'F3E 2010'!E:E,200),_xlfn.XLOOKUP(B90,'F3E 2008'!B:B,'F3E 2008'!B:B,200),_xlfn.XLOOKUP(B90,'F3E 2006'!B:B,'F3E 2006'!E:E,200),_xlfn.XLOOKUP(B90,'F3E 2004'!B:B,'F3E 2004'!E:E,200),_xlfn.XLOOKUP(B90,'F3E 2002'!B:B,'F3E 2002'!E:E,200),_xlfn.XLOOKUP(B90,'F3E 2000'!B:B,'F3E 2000'!E:E,200),_xlfn.XLOOKUP(B90,'F3E 1998'!B:B,'F3E 1998'!E:E,200),_xlfn.XLOOKUP(B90,'F3E 1996'!B:B,'F3E 1996'!E:E,200),_xlfn.XLOOKUP(B90,'F3E 1994'!B:B,'F3E 1994'!E:E,200))</f>
        <v>72.7</v>
      </c>
      <c r="E90" s="78">
        <f>_xlfn.XLOOKUP(F90,X:X,Y:Y,0)+_xlfn.XLOOKUP(G90,X:X,Y:Y,0)+_xlfn.XLOOKUP(H90,X:X,Y:Y,0)+_xlfn.XLOOKUP(I90,X:X,Y:Y,0)+_xlfn.XLOOKUP(J90,X:X,Y:Y,0)+_xlfn.XLOOKUP(K90,X:X,Y:Y,0)+_xlfn.XLOOKUP(L90,X:X,Y:Y,0)+_xlfn.XLOOKUP(M90,X:X,Y:Y,0)+_xlfn.XLOOKUP(N90,X:X,Y:Y,0)+_xlfn.XLOOKUP(O90,X:X,Y:Y,0)+_xlfn.XLOOKUP(P90,X:X,Y:Y,0)+_xlfn.XLOOKUP(Q90,X:X,Y:Y,0)+_xlfn.XLOOKUP(R90,X:X,Y:Y,0)+_xlfn.XLOOKUP(S90,X:X,Y:Y,0)+_xlfn.XLOOKUP(T90,X:X,Y:Y,0)+_xlfn.XLOOKUP(U90,X:X,Y:Y,0)+_xlfn.XLOOKUP(V90,X:X,Y:Y,0)</f>
        <v>30.524650331865232</v>
      </c>
      <c r="F90" s="6" t="str">
        <f>_xlfn.XLOOKUP(B90,'F3E 2025'!$B$3:$B$22,'F3E 2025'!$A$3:$A$22,"-")</f>
        <v>-</v>
      </c>
      <c r="G90" s="6" t="str">
        <f>_xlfn.XLOOKUP(B90,'F3E 2023'!$B$3:$B$22,'F3E 2023'!$A$3:$A$22,"-")</f>
        <v>-</v>
      </c>
      <c r="H90" s="6" t="str">
        <f>_xlfn.XLOOKUP(B90,'F3E 2022'!$B$3:$B$100,'F3E 2022'!$A$3:$A$100,"-")</f>
        <v>-</v>
      </c>
      <c r="I90" s="6" t="str">
        <f>_xlfn.XLOOKUP(B90,'F3E 2019'!$B$3:$B$100,'F3E 2019'!$A$3:$A$100,"-")</f>
        <v>-</v>
      </c>
      <c r="J90" s="6" t="str">
        <f>_xlfn.XLOOKUP(B90,'F3E 2018'!$B$3:$B$96,'F3E 2018'!$A$3:$A$96,"-")</f>
        <v>-</v>
      </c>
      <c r="K90" s="6" t="str">
        <f>_xlfn.XLOOKUP(B90,'F3E 2016'!$B$3:$B$100,'F3E 2016'!$A$3:$A$100,"-")</f>
        <v>-</v>
      </c>
      <c r="L90" s="6" t="str">
        <f>_xlfn.XLOOKUP(B90,'F3E 2014'!$B$3:$B$100,'F3E 2014'!$A$3:$A$100,"-")</f>
        <v>-</v>
      </c>
      <c r="M90" s="6" t="str">
        <f>_xlfn.XLOOKUP(B90,'F3E 2012'!$B$3:$B$100,'F3E 2012'!$A$3:$A$100,"-")</f>
        <v>-</v>
      </c>
      <c r="N90" s="6" t="str">
        <f>_xlfn.XLOOKUP(B90,'F3E 2010'!$B$3:$B$100,'F3E 2010'!$A$3:$A$100,"-")</f>
        <v>-</v>
      </c>
      <c r="O90" s="6">
        <f>_xlfn.XLOOKUP(B90,'F3E 2008'!$B$3:$B$100,'F3E 2008'!$A$3:$A$100,"-")</f>
        <v>17</v>
      </c>
      <c r="P90" s="6">
        <f>_xlfn.XLOOKUP(B90,'F3E 2006'!$B$3:$B$100,'F3E 2006'!$A$3:$A$100,"-")</f>
        <v>18</v>
      </c>
      <c r="Q90" s="6">
        <f>_xlfn.XLOOKUP(B90,'F3E 2004'!$B$3:$B$100,'F3E 2004'!$A$3:$A$100,"-")</f>
        <v>18</v>
      </c>
      <c r="R90" s="6" t="str">
        <f>_xlfn.XLOOKUP(B90,'F3E 2002'!$B$3:$B$100,'F3E 2002'!$A$3:$A$100,"-")</f>
        <v>-</v>
      </c>
      <c r="S90" s="6" t="str">
        <f>_xlfn.XLOOKUP(B90,'F3E 2000'!$B$3:$B$100,'F3E 2000'!$A$3:$A$100,"-")</f>
        <v>-</v>
      </c>
      <c r="T90" s="6" t="str">
        <f>_xlfn.XLOOKUP(B90,'F3E 1998'!$B$3:$B$100,'F3E 1998'!$A$3:$A$100,"-")</f>
        <v>-</v>
      </c>
      <c r="U90" s="6" t="str">
        <f>_xlfn.XLOOKUP(B90,'F3E 1996'!$B$3:$B$100,'F3E 1996'!$A$3:$A$100,"-")</f>
        <v>-</v>
      </c>
      <c r="V90" s="7" t="str">
        <f>_xlfn.XLOOKUP(B90,'F3E 1994'!$B$3:$B$100,'F3E 1994'!$A$3:$A$100,"-")</f>
        <v>-</v>
      </c>
    </row>
    <row r="91" spans="1:22" x14ac:dyDescent="0.45">
      <c r="A91" s="9">
        <f t="shared" si="2"/>
        <v>89</v>
      </c>
      <c r="B91" s="23" t="s">
        <v>163</v>
      </c>
      <c r="C91" s="24" t="s">
        <v>8</v>
      </c>
      <c r="D91" s="95">
        <f>MIN(_xlfn.XLOOKUP(B91,'F3E 2025'!B:B,'F3E 2025'!E:E,200),_xlfn.XLOOKUP(B91,'F3E 2023'!B:B,'F3E 2023'!E:E,200),_xlfn.XLOOKUP(B91,'F3E 2022'!B:B,'F3E 2022'!E:E,200),_xlfn.XLOOKUP(B91,'F3E 2019'!B:B,'F3E 2019'!E:E,200),_xlfn.XLOOKUP(B91,'F3E 2018'!B:B,'F3E 2018'!E:E,200),_xlfn.XLOOKUP(B91,'F3E 2016'!B:B,'F3E 2016'!E:E,200),_xlfn.XLOOKUP(B91,'F3E 2014'!B:B,'F3E 2014'!E:E,200),_xlfn.XLOOKUP(B91,'F3E 2012'!B:B,'F3E 2012'!E:E,200),_xlfn.XLOOKUP(B91,'F3E 2010'!B:B,'F3E 2010'!E:E,200),_xlfn.XLOOKUP(B91,'F3E 2008'!B:B,'F3E 2008'!B:B,200),_xlfn.XLOOKUP(B91,'F3E 2006'!B:B,'F3E 2006'!E:E,200),_xlfn.XLOOKUP(B91,'F3E 2004'!B:B,'F3E 2004'!E:E,200),_xlfn.XLOOKUP(B91,'F3E 2002'!B:B,'F3E 2002'!E:E,200),_xlfn.XLOOKUP(B91,'F3E 2000'!B:B,'F3E 2000'!E:E,200),_xlfn.XLOOKUP(B91,'F3E 1998'!B:B,'F3E 1998'!E:E,200),_xlfn.XLOOKUP(B91,'F3E 1996'!B:B,'F3E 1996'!E:E,200),_xlfn.XLOOKUP(B91,'F3E 1994'!B:B,'F3E 1994'!E:E,200))</f>
        <v>61.03</v>
      </c>
      <c r="E91" s="78">
        <f>_xlfn.XLOOKUP(F91,X:X,Y:Y,0)+_xlfn.XLOOKUP(G91,X:X,Y:Y,0)+_xlfn.XLOOKUP(H91,X:X,Y:Y,0)+_xlfn.XLOOKUP(I91,X:X,Y:Y,0)+_xlfn.XLOOKUP(J91,X:X,Y:Y,0)+_xlfn.XLOOKUP(K91,X:X,Y:Y,0)+_xlfn.XLOOKUP(L91,X:X,Y:Y,0)+_xlfn.XLOOKUP(M91,X:X,Y:Y,0)+_xlfn.XLOOKUP(N91,X:X,Y:Y,0)+_xlfn.XLOOKUP(O91,X:X,Y:Y,0)+_xlfn.XLOOKUP(P91,X:X,Y:Y,0)+_xlfn.XLOOKUP(Q91,X:X,Y:Y,0)+_xlfn.XLOOKUP(R91,X:X,Y:Y,0)+_xlfn.XLOOKUP(S91,X:X,Y:Y,0)+_xlfn.XLOOKUP(T91,X:X,Y:Y,0)+_xlfn.XLOOKUP(U91,X:X,Y:Y,0)+_xlfn.XLOOKUP(V91,X:X,Y:Y,0)</f>
        <v>28.368851616326868</v>
      </c>
      <c r="F91" s="6" t="str">
        <f>_xlfn.XLOOKUP(B91,'F3E 2025'!$B$3:$B$22,'F3E 2025'!$A$3:$A$22,"-")</f>
        <v>-</v>
      </c>
      <c r="G91" s="6" t="str">
        <f>_xlfn.XLOOKUP(B91,'F3E 2023'!$B$3:$B$22,'F3E 2023'!$A$3:$A$22,"-")</f>
        <v>-</v>
      </c>
      <c r="H91" s="6" t="str">
        <f>_xlfn.XLOOKUP(B91,'F3E 2022'!$B$3:$B$100,'F3E 2022'!$A$3:$A$100,"-")</f>
        <v>-</v>
      </c>
      <c r="I91" s="6" t="str">
        <f>_xlfn.XLOOKUP(B91,'F3E 2019'!$B$3:$B$100,'F3E 2019'!$A$3:$A$100,"-")</f>
        <v>-</v>
      </c>
      <c r="J91" s="6" t="str">
        <f>_xlfn.XLOOKUP(B91,'F3E 2018'!$B$3:$B$96,'F3E 2018'!$A$3:$A$96,"-")</f>
        <v>-</v>
      </c>
      <c r="K91" s="6" t="str">
        <f>_xlfn.XLOOKUP(B91,'F3E 2016'!$B$3:$B$100,'F3E 2016'!$A$3:$A$100,"-")</f>
        <v>-</v>
      </c>
      <c r="L91" s="6" t="str">
        <f>_xlfn.XLOOKUP(B91,'F3E 2014'!$B$3:$B$100,'F3E 2014'!$A$3:$A$100,"-")</f>
        <v>-</v>
      </c>
      <c r="M91" s="6">
        <f>_xlfn.XLOOKUP(B91,'F3E 2012'!$B$3:$B$100,'F3E 2012'!$A$3:$A$100,"-")</f>
        <v>10</v>
      </c>
      <c r="N91" s="6" t="str">
        <f>_xlfn.XLOOKUP(B91,'F3E 2010'!$B$3:$B$100,'F3E 2010'!$A$3:$A$100,"-")</f>
        <v>-</v>
      </c>
      <c r="O91" s="6" t="str">
        <f>_xlfn.XLOOKUP(B91,'F3E 2008'!$B$3:$B$100,'F3E 2008'!$A$3:$A$100,"-")</f>
        <v>-</v>
      </c>
      <c r="P91" s="6" t="str">
        <f>_xlfn.XLOOKUP(B91,'F3E 2006'!$B$3:$B$100,'F3E 2006'!$A$3:$A$100,"-")</f>
        <v>-</v>
      </c>
      <c r="Q91" s="6" t="str">
        <f>_xlfn.XLOOKUP(B91,'F3E 2004'!$B$3:$B$100,'F3E 2004'!$A$3:$A$100,"-")</f>
        <v>-</v>
      </c>
      <c r="R91" s="6" t="str">
        <f>_xlfn.XLOOKUP(B91,'F3E 2002'!$B$3:$B$100,'F3E 2002'!$A$3:$A$100,"-")</f>
        <v>-</v>
      </c>
      <c r="S91" s="6" t="str">
        <f>_xlfn.XLOOKUP(B91,'F3E 2000'!$B$3:$B$100,'F3E 2000'!$A$3:$A$100,"-")</f>
        <v>-</v>
      </c>
      <c r="T91" s="6" t="str">
        <f>_xlfn.XLOOKUP(B91,'F3E 1998'!$B$3:$B$100,'F3E 1998'!$A$3:$A$100,"-")</f>
        <v>-</v>
      </c>
      <c r="U91" s="6" t="str">
        <f>_xlfn.XLOOKUP(B91,'F3E 1996'!$B$3:$B$100,'F3E 1996'!$A$3:$A$100,"-")</f>
        <v>-</v>
      </c>
      <c r="V91" s="7" t="str">
        <f>_xlfn.XLOOKUP(B91,'F3E 1994'!$B$3:$B$100,'F3E 1994'!$A$3:$A$100,"-")</f>
        <v>-</v>
      </c>
    </row>
    <row r="92" spans="1:22" x14ac:dyDescent="0.45">
      <c r="A92" s="9">
        <f t="shared" si="2"/>
        <v>90</v>
      </c>
      <c r="B92" s="23" t="s">
        <v>223</v>
      </c>
      <c r="C92" s="24" t="s">
        <v>8</v>
      </c>
      <c r="D92" s="95">
        <f>MIN(_xlfn.XLOOKUP(B92,'F3E 2025'!B:B,'F3E 2025'!E:E,200),_xlfn.XLOOKUP(B92,'F3E 2023'!B:B,'F3E 2023'!E:E,200),_xlfn.XLOOKUP(B92,'F3E 2022'!B:B,'F3E 2022'!E:E,200),_xlfn.XLOOKUP(B92,'F3E 2019'!B:B,'F3E 2019'!E:E,200),_xlfn.XLOOKUP(B92,'F3E 2018'!B:B,'F3E 2018'!E:E,200),_xlfn.XLOOKUP(B92,'F3E 2016'!B:B,'F3E 2016'!E:E,200),_xlfn.XLOOKUP(B92,'F3E 2014'!B:B,'F3E 2014'!E:E,200),_xlfn.XLOOKUP(B92,'F3E 2012'!B:B,'F3E 2012'!E:E,200),_xlfn.XLOOKUP(B92,'F3E 2010'!B:B,'F3E 2010'!E:E,200),_xlfn.XLOOKUP(B92,'F3E 2008'!B:B,'F3E 2008'!B:B,200),_xlfn.XLOOKUP(B92,'F3E 2006'!B:B,'F3E 2006'!E:E,200),_xlfn.XLOOKUP(B92,'F3E 2004'!B:B,'F3E 2004'!E:E,200),_xlfn.XLOOKUP(B92,'F3E 2002'!B:B,'F3E 2002'!E:E,200),_xlfn.XLOOKUP(B92,'F3E 2000'!B:B,'F3E 2000'!E:E,200),_xlfn.XLOOKUP(B92,'F3E 1998'!B:B,'F3E 1998'!E:E,200),_xlfn.XLOOKUP(B92,'F3E 1996'!B:B,'F3E 1996'!E:E,200),_xlfn.XLOOKUP(B92,'F3E 1994'!B:B,'F3E 1994'!E:E,200))</f>
        <v>123</v>
      </c>
      <c r="E92" s="78">
        <f>_xlfn.XLOOKUP(F92,X:X,Y:Y,0)+_xlfn.XLOOKUP(G92,X:X,Y:Y,0)+_xlfn.XLOOKUP(H92,X:X,Y:Y,0)+_xlfn.XLOOKUP(I92,X:X,Y:Y,0)+_xlfn.XLOOKUP(J92,X:X,Y:Y,0)+_xlfn.XLOOKUP(K92,X:X,Y:Y,0)+_xlfn.XLOOKUP(L92,X:X,Y:Y,0)+_xlfn.XLOOKUP(M92,X:X,Y:Y,0)+_xlfn.XLOOKUP(N92,X:X,Y:Y,0)+_xlfn.XLOOKUP(O92,X:X,Y:Y,0)+_xlfn.XLOOKUP(P92,X:X,Y:Y,0)+_xlfn.XLOOKUP(Q92,X:X,Y:Y,0)+_xlfn.XLOOKUP(R92,X:X,Y:Y,0)+_xlfn.XLOOKUP(S92,X:X,Y:Y,0)+_xlfn.XLOOKUP(T92,X:X,Y:Y,0)+_xlfn.XLOOKUP(U92,X:X,Y:Y,0)+_xlfn.XLOOKUP(V92,X:X,Y:Y,0)</f>
        <v>28.368851616326868</v>
      </c>
      <c r="F92" s="6" t="str">
        <f>_xlfn.XLOOKUP(B92,'F3E 2025'!$B$3:$B$22,'F3E 2025'!$A$3:$A$22,"-")</f>
        <v>-</v>
      </c>
      <c r="G92" s="6" t="str">
        <f>_xlfn.XLOOKUP(B92,'F3E 2023'!$B$3:$B$22,'F3E 2023'!$A$3:$A$22,"-")</f>
        <v>-</v>
      </c>
      <c r="H92" s="6" t="str">
        <f>_xlfn.XLOOKUP(B92,'F3E 2022'!$B$3:$B$100,'F3E 2022'!$A$3:$A$100,"-")</f>
        <v>-</v>
      </c>
      <c r="I92" s="6" t="str">
        <f>_xlfn.XLOOKUP(B92,'F3E 2019'!$B$3:$B$100,'F3E 2019'!$A$3:$A$100,"-")</f>
        <v>-</v>
      </c>
      <c r="J92" s="6" t="str">
        <f>_xlfn.XLOOKUP(B92,'F3E 2018'!$B$3:$B$96,'F3E 2018'!$A$3:$A$96,"-")</f>
        <v>-</v>
      </c>
      <c r="K92" s="6" t="str">
        <f>_xlfn.XLOOKUP(B92,'F3E 2016'!$B$3:$B$100,'F3E 2016'!$A$3:$A$100,"-")</f>
        <v>-</v>
      </c>
      <c r="L92" s="6" t="str">
        <f>_xlfn.XLOOKUP(B92,'F3E 2014'!$B$3:$B$100,'F3E 2014'!$A$3:$A$100,"-")</f>
        <v>-</v>
      </c>
      <c r="M92" s="6" t="str">
        <f>_xlfn.XLOOKUP(B92,'F3E 2012'!$B$3:$B$100,'F3E 2012'!$A$3:$A$100,"-")</f>
        <v>-</v>
      </c>
      <c r="N92" s="6" t="str">
        <f>_xlfn.XLOOKUP(B92,'F3E 2010'!$B$3:$B$100,'F3E 2010'!$A$3:$A$100,"-")</f>
        <v>-</v>
      </c>
      <c r="O92" s="6" t="str">
        <f>_xlfn.XLOOKUP(B92,'F3E 2008'!$B$3:$B$100,'F3E 2008'!$A$3:$A$100,"-")</f>
        <v>-</v>
      </c>
      <c r="P92" s="6" t="str">
        <f>_xlfn.XLOOKUP(B92,'F3E 2006'!$B$3:$B$100,'F3E 2006'!$A$3:$A$100,"-")</f>
        <v>-</v>
      </c>
      <c r="Q92" s="6" t="str">
        <f>_xlfn.XLOOKUP(B92,'F3E 2004'!$B$3:$B$100,'F3E 2004'!$A$3:$A$100,"-")</f>
        <v>-</v>
      </c>
      <c r="R92" s="6" t="str">
        <f>_xlfn.XLOOKUP(B92,'F3E 2002'!$B$3:$B$100,'F3E 2002'!$A$3:$A$100,"-")</f>
        <v>-</v>
      </c>
      <c r="S92" s="6" t="str">
        <f>_xlfn.XLOOKUP(B92,'F3E 2000'!$B$3:$B$100,'F3E 2000'!$A$3:$A$100,"-")</f>
        <v>-</v>
      </c>
      <c r="T92" s="6" t="str">
        <f>_xlfn.XLOOKUP(B92,'F3E 1998'!$B$3:$B$100,'F3E 1998'!$A$3:$A$100,"-")</f>
        <v>-</v>
      </c>
      <c r="U92" s="6" t="str">
        <f>_xlfn.XLOOKUP(B92,'F3E 1996'!$B$3:$B$100,'F3E 1996'!$A$3:$A$100,"-")</f>
        <v>-</v>
      </c>
      <c r="V92" s="7">
        <f>_xlfn.XLOOKUP(B92,'F3E 1994'!$B$3:$B$100,'F3E 1994'!$A$3:$A$100,"-")</f>
        <v>10</v>
      </c>
    </row>
    <row r="93" spans="1:22" x14ac:dyDescent="0.45">
      <c r="A93" s="9">
        <f t="shared" si="2"/>
        <v>91</v>
      </c>
      <c r="B93" s="23" t="s">
        <v>196</v>
      </c>
      <c r="C93" s="24" t="s">
        <v>23</v>
      </c>
      <c r="D93" s="95">
        <f>MIN(_xlfn.XLOOKUP(B93,'F3E 2025'!B:B,'F3E 2025'!E:E,200),_xlfn.XLOOKUP(B93,'F3E 2023'!B:B,'F3E 2023'!E:E,200),_xlfn.XLOOKUP(B93,'F3E 2022'!B:B,'F3E 2022'!E:E,200),_xlfn.XLOOKUP(B93,'F3E 2019'!B:B,'F3E 2019'!E:E,200),_xlfn.XLOOKUP(B93,'F3E 2018'!B:B,'F3E 2018'!E:E,200),_xlfn.XLOOKUP(B93,'F3E 2016'!B:B,'F3E 2016'!E:E,200),_xlfn.XLOOKUP(B93,'F3E 2014'!B:B,'F3E 2014'!E:E,200),_xlfn.XLOOKUP(B93,'F3E 2012'!B:B,'F3E 2012'!E:E,200),_xlfn.XLOOKUP(B93,'F3E 2010'!B:B,'F3E 2010'!E:E,200),_xlfn.XLOOKUP(B93,'F3E 2008'!B:B,'F3E 2008'!B:B,200),_xlfn.XLOOKUP(B93,'F3E 2006'!B:B,'F3E 2006'!E:E,200),_xlfn.XLOOKUP(B93,'F3E 2004'!B:B,'F3E 2004'!E:E,200),_xlfn.XLOOKUP(B93,'F3E 2002'!B:B,'F3E 2002'!E:E,200),_xlfn.XLOOKUP(B93,'F3E 2000'!B:B,'F3E 2000'!E:E,200),_xlfn.XLOOKUP(B93,'F3E 1998'!B:B,'F3E 1998'!E:E,200),_xlfn.XLOOKUP(B93,'F3E 1996'!B:B,'F3E 1996'!E:E,200),_xlfn.XLOOKUP(B93,'F3E 1994'!B:B,'F3E 1994'!E:E,200))</f>
        <v>81</v>
      </c>
      <c r="E93" s="78">
        <f>_xlfn.XLOOKUP(F93,X:X,Y:Y,0)+_xlfn.XLOOKUP(G93,X:X,Y:Y,0)+_xlfn.XLOOKUP(H93,X:X,Y:Y,0)+_xlfn.XLOOKUP(I93,X:X,Y:Y,0)+_xlfn.XLOOKUP(J93,X:X,Y:Y,0)+_xlfn.XLOOKUP(K93,X:X,Y:Y,0)+_xlfn.XLOOKUP(L93,X:X,Y:Y,0)+_xlfn.XLOOKUP(M93,X:X,Y:Y,0)+_xlfn.XLOOKUP(N93,X:X,Y:Y,0)+_xlfn.XLOOKUP(O93,X:X,Y:Y,0)+_xlfn.XLOOKUP(P93,X:X,Y:Y,0)+_xlfn.XLOOKUP(Q93,X:X,Y:Y,0)+_xlfn.XLOOKUP(R93,X:X,Y:Y,0)+_xlfn.XLOOKUP(S93,X:X,Y:Y,0)+_xlfn.XLOOKUP(T93,X:X,Y:Y,0)+_xlfn.XLOOKUP(U93,X:X,Y:Y,0)+_xlfn.XLOOKUP(V93,X:X,Y:Y,0)</f>
        <v>28.368851616326868</v>
      </c>
      <c r="F93" s="6" t="str">
        <f>_xlfn.XLOOKUP(B93,'F3E 2025'!$B$3:$B$22,'F3E 2025'!$A$3:$A$22,"-")</f>
        <v>-</v>
      </c>
      <c r="G93" s="6" t="str">
        <f>_xlfn.XLOOKUP(B93,'F3E 2023'!$B$3:$B$22,'F3E 2023'!$A$3:$A$22,"-")</f>
        <v>-</v>
      </c>
      <c r="H93" s="6" t="str">
        <f>_xlfn.XLOOKUP(B93,'F3E 2022'!$B$3:$B$100,'F3E 2022'!$A$3:$A$100,"-")</f>
        <v>-</v>
      </c>
      <c r="I93" s="6" t="str">
        <f>_xlfn.XLOOKUP(B93,'F3E 2019'!$B$3:$B$100,'F3E 2019'!$A$3:$A$100,"-")</f>
        <v>-</v>
      </c>
      <c r="J93" s="6" t="str">
        <f>_xlfn.XLOOKUP(B93,'F3E 2018'!$B$3:$B$96,'F3E 2018'!$A$3:$A$96,"-")</f>
        <v>-</v>
      </c>
      <c r="K93" s="6" t="str">
        <f>_xlfn.XLOOKUP(B93,'F3E 2016'!$B$3:$B$100,'F3E 2016'!$A$3:$A$100,"-")</f>
        <v>-</v>
      </c>
      <c r="L93" s="6" t="str">
        <f>_xlfn.XLOOKUP(B93,'F3E 2014'!$B$3:$B$100,'F3E 2014'!$A$3:$A$100,"-")</f>
        <v>-</v>
      </c>
      <c r="M93" s="6" t="str">
        <f>_xlfn.XLOOKUP(B93,'F3E 2012'!$B$3:$B$100,'F3E 2012'!$A$3:$A$100,"-")</f>
        <v>-</v>
      </c>
      <c r="N93" s="6" t="str">
        <f>_xlfn.XLOOKUP(B93,'F3E 2010'!$B$3:$B$100,'F3E 2010'!$A$3:$A$100,"-")</f>
        <v>-</v>
      </c>
      <c r="O93" s="6" t="str">
        <f>_xlfn.XLOOKUP(B93,'F3E 2008'!$B$3:$B$100,'F3E 2008'!$A$3:$A$100,"-")</f>
        <v>-</v>
      </c>
      <c r="P93" s="6" t="str">
        <f>_xlfn.XLOOKUP(B93,'F3E 2006'!$B$3:$B$100,'F3E 2006'!$A$3:$A$100,"-")</f>
        <v>-</v>
      </c>
      <c r="Q93" s="6" t="str">
        <f>_xlfn.XLOOKUP(B93,'F3E 2004'!$B$3:$B$100,'F3E 2004'!$A$3:$A$100,"-")</f>
        <v>-</v>
      </c>
      <c r="R93" s="6" t="str">
        <f>_xlfn.XLOOKUP(B93,'F3E 2002'!$B$3:$B$100,'F3E 2002'!$A$3:$A$100,"-")</f>
        <v>-</v>
      </c>
      <c r="S93" s="6">
        <f>_xlfn.XLOOKUP(B93,'F3E 2000'!$B$3:$B$100,'F3E 2000'!$A$3:$A$100,"-")</f>
        <v>10</v>
      </c>
      <c r="T93" s="6" t="str">
        <f>_xlfn.XLOOKUP(B93,'F3E 1998'!$B$3:$B$100,'F3E 1998'!$A$3:$A$100,"-")</f>
        <v>-</v>
      </c>
      <c r="U93" s="6" t="str">
        <f>_xlfn.XLOOKUP(B93,'F3E 1996'!$B$3:$B$100,'F3E 1996'!$A$3:$A$100,"-")</f>
        <v>-</v>
      </c>
      <c r="V93" s="7" t="str">
        <f>_xlfn.XLOOKUP(B93,'F3E 1994'!$B$3:$B$100,'F3E 1994'!$A$3:$A$100,"-")</f>
        <v>-</v>
      </c>
    </row>
    <row r="94" spans="1:22" x14ac:dyDescent="0.45">
      <c r="A94" s="9">
        <f t="shared" si="2"/>
        <v>92</v>
      </c>
      <c r="B94" s="23" t="s">
        <v>176</v>
      </c>
      <c r="C94" s="24" t="s">
        <v>23</v>
      </c>
      <c r="D94" s="95">
        <f>MIN(_xlfn.XLOOKUP(B94,'F3E 2025'!B:B,'F3E 2025'!E:E,200),_xlfn.XLOOKUP(B94,'F3E 2023'!B:B,'F3E 2023'!E:E,200),_xlfn.XLOOKUP(B94,'F3E 2022'!B:B,'F3E 2022'!E:E,200),_xlfn.XLOOKUP(B94,'F3E 2019'!B:B,'F3E 2019'!E:E,200),_xlfn.XLOOKUP(B94,'F3E 2018'!B:B,'F3E 2018'!E:E,200),_xlfn.XLOOKUP(B94,'F3E 2016'!B:B,'F3E 2016'!E:E,200),_xlfn.XLOOKUP(B94,'F3E 2014'!B:B,'F3E 2014'!E:E,200),_xlfn.XLOOKUP(B94,'F3E 2012'!B:B,'F3E 2012'!E:E,200),_xlfn.XLOOKUP(B94,'F3E 2010'!B:B,'F3E 2010'!E:E,200),_xlfn.XLOOKUP(B94,'F3E 2008'!B:B,'F3E 2008'!B:B,200),_xlfn.XLOOKUP(B94,'F3E 2006'!B:B,'F3E 2006'!E:E,200),_xlfn.XLOOKUP(B94,'F3E 2004'!B:B,'F3E 2004'!E:E,200),_xlfn.XLOOKUP(B94,'F3E 2002'!B:B,'F3E 2002'!E:E,200),_xlfn.XLOOKUP(B94,'F3E 2000'!B:B,'F3E 2000'!E:E,200),_xlfn.XLOOKUP(B94,'F3E 1998'!B:B,'F3E 1998'!E:E,200),_xlfn.XLOOKUP(B94,'F3E 1996'!B:B,'F3E 1996'!E:E,200),_xlfn.XLOOKUP(B94,'F3E 1994'!B:B,'F3E 1994'!E:E,200))</f>
        <v>68.900000000000006</v>
      </c>
      <c r="E94" s="78">
        <f>_xlfn.XLOOKUP(F94,X:X,Y:Y,0)+_xlfn.XLOOKUP(G94,X:X,Y:Y,0)+_xlfn.XLOOKUP(H94,X:X,Y:Y,0)+_xlfn.XLOOKUP(I94,X:X,Y:Y,0)+_xlfn.XLOOKUP(J94,X:X,Y:Y,0)+_xlfn.XLOOKUP(K94,X:X,Y:Y,0)+_xlfn.XLOOKUP(L94,X:X,Y:Y,0)+_xlfn.XLOOKUP(M94,X:X,Y:Y,0)+_xlfn.XLOOKUP(N94,X:X,Y:Y,0)+_xlfn.XLOOKUP(O94,X:X,Y:Y,0)+_xlfn.XLOOKUP(P94,X:X,Y:Y,0)+_xlfn.XLOOKUP(Q94,X:X,Y:Y,0)+_xlfn.XLOOKUP(R94,X:X,Y:Y,0)+_xlfn.XLOOKUP(S94,X:X,Y:Y,0)+_xlfn.XLOOKUP(T94,X:X,Y:Y,0)+_xlfn.XLOOKUP(U94,X:X,Y:Y,0)+_xlfn.XLOOKUP(V94,X:X,Y:Y,0)</f>
        <v>28.368851616326868</v>
      </c>
      <c r="F94" s="6" t="str">
        <f>_xlfn.XLOOKUP(B94,'F3E 2025'!$B$3:$B$22,'F3E 2025'!$A$3:$A$22,"-")</f>
        <v>-</v>
      </c>
      <c r="G94" s="6" t="str">
        <f>_xlfn.XLOOKUP(B94,'F3E 2023'!$B$3:$B$22,'F3E 2023'!$A$3:$A$22,"-")</f>
        <v>-</v>
      </c>
      <c r="H94" s="6" t="str">
        <f>_xlfn.XLOOKUP(B94,'F3E 2022'!$B$3:$B$100,'F3E 2022'!$A$3:$A$100,"-")</f>
        <v>-</v>
      </c>
      <c r="I94" s="6" t="str">
        <f>_xlfn.XLOOKUP(B94,'F3E 2019'!$B$3:$B$100,'F3E 2019'!$A$3:$A$100,"-")</f>
        <v>-</v>
      </c>
      <c r="J94" s="6" t="str">
        <f>_xlfn.XLOOKUP(B94,'F3E 2018'!$B$3:$B$96,'F3E 2018'!$A$3:$A$96,"-")</f>
        <v>-</v>
      </c>
      <c r="K94" s="6" t="str">
        <f>_xlfn.XLOOKUP(B94,'F3E 2016'!$B$3:$B$100,'F3E 2016'!$A$3:$A$100,"-")</f>
        <v>-</v>
      </c>
      <c r="L94" s="6" t="str">
        <f>_xlfn.XLOOKUP(B94,'F3E 2014'!$B$3:$B$100,'F3E 2014'!$A$3:$A$100,"-")</f>
        <v>-</v>
      </c>
      <c r="M94" s="6" t="str">
        <f>_xlfn.XLOOKUP(B94,'F3E 2012'!$B$3:$B$100,'F3E 2012'!$A$3:$A$100,"-")</f>
        <v>-</v>
      </c>
      <c r="N94" s="6" t="str">
        <f>_xlfn.XLOOKUP(B94,'F3E 2010'!$B$3:$B$100,'F3E 2010'!$A$3:$A$100,"-")</f>
        <v>-</v>
      </c>
      <c r="O94" s="6" t="str">
        <f>_xlfn.XLOOKUP(B94,'F3E 2008'!$B$3:$B$100,'F3E 2008'!$A$3:$A$100,"-")</f>
        <v>-</v>
      </c>
      <c r="P94" s="6">
        <f>_xlfn.XLOOKUP(B94,'F3E 2006'!$B$3:$B$100,'F3E 2006'!$A$3:$A$100,"-")</f>
        <v>10</v>
      </c>
      <c r="Q94" s="6" t="str">
        <f>_xlfn.XLOOKUP(B94,'F3E 2004'!$B$3:$B$100,'F3E 2004'!$A$3:$A$100,"-")</f>
        <v>-</v>
      </c>
      <c r="R94" s="6" t="str">
        <f>_xlfn.XLOOKUP(B94,'F3E 2002'!$B$3:$B$100,'F3E 2002'!$A$3:$A$100,"-")</f>
        <v>-</v>
      </c>
      <c r="S94" s="6" t="str">
        <f>_xlfn.XLOOKUP(B94,'F3E 2000'!$B$3:$B$100,'F3E 2000'!$A$3:$A$100,"-")</f>
        <v>-</v>
      </c>
      <c r="T94" s="6" t="str">
        <f>_xlfn.XLOOKUP(B94,'F3E 1998'!$B$3:$B$100,'F3E 1998'!$A$3:$A$100,"-")</f>
        <v>-</v>
      </c>
      <c r="U94" s="6" t="str">
        <f>_xlfn.XLOOKUP(B94,'F3E 1996'!$B$3:$B$100,'F3E 1996'!$A$3:$A$100,"-")</f>
        <v>-</v>
      </c>
      <c r="V94" s="7" t="str">
        <f>_xlfn.XLOOKUP(B94,'F3E 1994'!$B$3:$B$100,'F3E 1994'!$A$3:$A$100,"-")</f>
        <v>-</v>
      </c>
    </row>
    <row r="95" spans="1:22" x14ac:dyDescent="0.45">
      <c r="A95" s="9">
        <f t="shared" si="2"/>
        <v>93</v>
      </c>
      <c r="B95" s="23" t="s">
        <v>87</v>
      </c>
      <c r="C95" s="24" t="s">
        <v>50</v>
      </c>
      <c r="D95" s="95">
        <f>MIN(_xlfn.XLOOKUP(B95,'F3E 2025'!B:B,'F3E 2025'!E:E,200),_xlfn.XLOOKUP(B95,'F3E 2023'!B:B,'F3E 2023'!E:E,200),_xlfn.XLOOKUP(B95,'F3E 2022'!B:B,'F3E 2022'!E:E,200),_xlfn.XLOOKUP(B95,'F3E 2019'!B:B,'F3E 2019'!E:E,200),_xlfn.XLOOKUP(B95,'F3E 2018'!B:B,'F3E 2018'!E:E,200),_xlfn.XLOOKUP(B95,'F3E 2016'!B:B,'F3E 2016'!E:E,200),_xlfn.XLOOKUP(B95,'F3E 2014'!B:B,'F3E 2014'!E:E,200),_xlfn.XLOOKUP(B95,'F3E 2012'!B:B,'F3E 2012'!E:E,200),_xlfn.XLOOKUP(B95,'F3E 2010'!B:B,'F3E 2010'!E:E,200),_xlfn.XLOOKUP(B95,'F3E 2008'!B:B,'F3E 2008'!B:B,200),_xlfn.XLOOKUP(B95,'F3E 2006'!B:B,'F3E 2006'!E:E,200),_xlfn.XLOOKUP(B95,'F3E 2004'!B:B,'F3E 2004'!E:E,200),_xlfn.XLOOKUP(B95,'F3E 2002'!B:B,'F3E 2002'!E:E,200),_xlfn.XLOOKUP(B95,'F3E 2000'!B:B,'F3E 2000'!E:E,200),_xlfn.XLOOKUP(B95,'F3E 1998'!B:B,'F3E 1998'!E:E,200),_xlfn.XLOOKUP(B95,'F3E 1996'!B:B,'F3E 1996'!E:E,200),_xlfn.XLOOKUP(B95,'F3E 1994'!B:B,'F3E 1994'!E:E,200))</f>
        <v>56.55</v>
      </c>
      <c r="E95" s="78">
        <f>_xlfn.XLOOKUP(F95,X:X,Y:Y,0)+_xlfn.XLOOKUP(G95,X:X,Y:Y,0)+_xlfn.XLOOKUP(H95,X:X,Y:Y,0)+_xlfn.XLOOKUP(I95,X:X,Y:Y,0)+_xlfn.XLOOKUP(J95,X:X,Y:Y,0)+_xlfn.XLOOKUP(K95,X:X,Y:Y,0)+_xlfn.XLOOKUP(L95,X:X,Y:Y,0)+_xlfn.XLOOKUP(M95,X:X,Y:Y,0)+_xlfn.XLOOKUP(N95,X:X,Y:Y,0)+_xlfn.XLOOKUP(O95,X:X,Y:Y,0)+_xlfn.XLOOKUP(P95,X:X,Y:Y,0)+_xlfn.XLOOKUP(Q95,X:X,Y:Y,0)+_xlfn.XLOOKUP(R95,X:X,Y:Y,0)+_xlfn.XLOOKUP(S95,X:X,Y:Y,0)+_xlfn.XLOOKUP(T95,X:X,Y:Y,0)+_xlfn.XLOOKUP(U95,X:X,Y:Y,0)+_xlfn.XLOOKUP(V95,X:X,Y:Y,0)</f>
        <v>26.586524977027459</v>
      </c>
      <c r="F95" s="6" t="str">
        <f>_xlfn.XLOOKUP(B95,'F3E 2025'!$B$3:$B$22,'F3E 2025'!$A$3:$A$22,"-")</f>
        <v>-</v>
      </c>
      <c r="G95" s="6" t="str">
        <f>_xlfn.XLOOKUP(B95,'F3E 2023'!$B$3:$B$22,'F3E 2023'!$A$3:$A$22,"-")</f>
        <v>-</v>
      </c>
      <c r="H95" s="6" t="str">
        <f>_xlfn.XLOOKUP(B95,'F3E 2022'!$B$3:$B$100,'F3E 2022'!$A$3:$A$100,"-")</f>
        <v>-</v>
      </c>
      <c r="I95" s="6" t="str">
        <f>_xlfn.XLOOKUP(B95,'F3E 2019'!$B$3:$B$100,'F3E 2019'!$A$3:$A$100,"-")</f>
        <v>-</v>
      </c>
      <c r="J95" s="6" t="str">
        <f>_xlfn.XLOOKUP(B95,'F3E 2018'!$B$3:$B$96,'F3E 2018'!$A$3:$A$96,"-")</f>
        <v>-</v>
      </c>
      <c r="K95" s="6" t="str">
        <f>_xlfn.XLOOKUP(B95,'F3E 2016'!$B$3:$B$100,'F3E 2016'!$A$3:$A$100,"-")</f>
        <v>-</v>
      </c>
      <c r="L95" s="6">
        <f>_xlfn.XLOOKUP(B95,'F3E 2014'!$B$3:$B$100,'F3E 2014'!$A$3:$A$100,"-")</f>
        <v>20</v>
      </c>
      <c r="M95" s="6">
        <f>_xlfn.XLOOKUP(B95,'F3E 2012'!$B$3:$B$100,'F3E 2012'!$A$3:$A$100,"-")</f>
        <v>14</v>
      </c>
      <c r="N95" s="6">
        <f>_xlfn.XLOOKUP(B95,'F3E 2010'!$B$3:$B$100,'F3E 2010'!$A$3:$A$100,"-")</f>
        <v>30</v>
      </c>
      <c r="O95" s="6" t="str">
        <f>_xlfn.XLOOKUP(B95,'F3E 2008'!$B$3:$B$100,'F3E 2008'!$A$3:$A$100,"-")</f>
        <v>-</v>
      </c>
      <c r="P95" s="6" t="str">
        <f>_xlfn.XLOOKUP(B95,'F3E 2006'!$B$3:$B$100,'F3E 2006'!$A$3:$A$100,"-")</f>
        <v>-</v>
      </c>
      <c r="Q95" s="6" t="str">
        <f>_xlfn.XLOOKUP(B95,'F3E 2004'!$B$3:$B$100,'F3E 2004'!$A$3:$A$100,"-")</f>
        <v>-</v>
      </c>
      <c r="R95" s="6" t="str">
        <f>_xlfn.XLOOKUP(B95,'F3E 2002'!$B$3:$B$100,'F3E 2002'!$A$3:$A$100,"-")</f>
        <v>-</v>
      </c>
      <c r="S95" s="6" t="str">
        <f>_xlfn.XLOOKUP(B95,'F3E 2000'!$B$3:$B$100,'F3E 2000'!$A$3:$A$100,"-")</f>
        <v>-</v>
      </c>
      <c r="T95" s="6" t="str">
        <f>_xlfn.XLOOKUP(B95,'F3E 1998'!$B$3:$B$100,'F3E 1998'!$A$3:$A$100,"-")</f>
        <v>-</v>
      </c>
      <c r="U95" s="6" t="str">
        <f>_xlfn.XLOOKUP(B95,'F3E 1996'!$B$3:$B$100,'F3E 1996'!$A$3:$A$100,"-")</f>
        <v>-</v>
      </c>
      <c r="V95" s="7" t="str">
        <f>_xlfn.XLOOKUP(B95,'F3E 1994'!$B$3:$B$100,'F3E 1994'!$A$3:$A$100,"-")</f>
        <v>-</v>
      </c>
    </row>
    <row r="96" spans="1:22" x14ac:dyDescent="0.45">
      <c r="A96" s="9">
        <f t="shared" si="2"/>
        <v>94</v>
      </c>
      <c r="B96" s="23" t="s">
        <v>279</v>
      </c>
      <c r="C96" s="24" t="s">
        <v>13</v>
      </c>
      <c r="D96" s="95">
        <f>MIN(_xlfn.XLOOKUP(B96,'F3E 2025'!B:B,'F3E 2025'!E:E,200),_xlfn.XLOOKUP(B96,'F3E 2023'!B:B,'F3E 2023'!E:E,200),_xlfn.XLOOKUP(B96,'F3E 2022'!B:B,'F3E 2022'!E:E,200),_xlfn.XLOOKUP(B96,'F3E 2019'!B:B,'F3E 2019'!E:E,200),_xlfn.XLOOKUP(B96,'F3E 2018'!B:B,'F3E 2018'!E:E,200),_xlfn.XLOOKUP(B96,'F3E 2016'!B:B,'F3E 2016'!E:E,200),_xlfn.XLOOKUP(B96,'F3E 2014'!B:B,'F3E 2014'!E:E,200),_xlfn.XLOOKUP(B96,'F3E 2012'!B:B,'F3E 2012'!E:E,200),_xlfn.XLOOKUP(B96,'F3E 2010'!B:B,'F3E 2010'!E:E,200),_xlfn.XLOOKUP(B96,'F3E 2008'!B:B,'F3E 2008'!B:B,200),_xlfn.XLOOKUP(B96,'F3E 2006'!B:B,'F3E 2006'!E:E,200),_xlfn.XLOOKUP(B96,'F3E 2004'!B:B,'F3E 2004'!E:E,200),_xlfn.XLOOKUP(B96,'F3E 2002'!B:B,'F3E 2002'!E:E,200),_xlfn.XLOOKUP(B96,'F3E 2000'!B:B,'F3E 2000'!E:E,200),_xlfn.XLOOKUP(B96,'F3E 1998'!B:B,'F3E 1998'!E:E,200),_xlfn.XLOOKUP(B96,'F3E 1996'!B:B,'F3E 1996'!E:E,200),_xlfn.XLOOKUP(B96,'F3E 1994'!B:B,'F3E 1994'!E:E,200))</f>
        <v>57.54</v>
      </c>
      <c r="E96" s="78">
        <f>_xlfn.XLOOKUP(F96,X:X,Y:Y,0)+_xlfn.XLOOKUP(G96,X:X,Y:Y,0)+_xlfn.XLOOKUP(H96,X:X,Y:Y,0)+_xlfn.XLOOKUP(I96,X:X,Y:Y,0)+_xlfn.XLOOKUP(J96,X:X,Y:Y,0)+_xlfn.XLOOKUP(K96,X:X,Y:Y,0)+_xlfn.XLOOKUP(L96,X:X,Y:Y,0)+_xlfn.XLOOKUP(M96,X:X,Y:Y,0)+_xlfn.XLOOKUP(N96,X:X,Y:Y,0)+_xlfn.XLOOKUP(O96,X:X,Y:Y,0)+_xlfn.XLOOKUP(P96,X:X,Y:Y,0)+_xlfn.XLOOKUP(Q96,X:X,Y:Y,0)+_xlfn.XLOOKUP(R96,X:X,Y:Y,0)+_xlfn.XLOOKUP(S96,X:X,Y:Y,0)+_xlfn.XLOOKUP(T96,X:X,Y:Y,0)+_xlfn.XLOOKUP(U96,X:X,Y:Y,0)+_xlfn.XLOOKUP(V96,X:X,Y:Y,0)</f>
        <v>24.725452607735804</v>
      </c>
      <c r="F96" s="6">
        <f>_xlfn.XLOOKUP(B96,'F3E 2025'!$B$3:$B$22,'F3E 2025'!$A$3:$A$22,"-")</f>
        <v>11</v>
      </c>
      <c r="G96" s="6" t="str">
        <f>_xlfn.XLOOKUP(B96,'F3E 2023'!$B$3:$B$22,'F3E 2023'!$A$3:$A$22,"-")</f>
        <v>-</v>
      </c>
      <c r="H96" s="6" t="str">
        <f>_xlfn.XLOOKUP(B96,'F3E 2022'!$B$3:$B$100,'F3E 2022'!$A$3:$A$100,"-")</f>
        <v>-</v>
      </c>
      <c r="I96" s="6" t="str">
        <f>_xlfn.XLOOKUP(B96,'F3E 2019'!$B$3:$B$100,'F3E 2019'!$A$3:$A$100,"-")</f>
        <v>-</v>
      </c>
      <c r="J96" s="6" t="str">
        <f>_xlfn.XLOOKUP(B96,'F3E 2018'!$B$3:$B$96,'F3E 2018'!$A$3:$A$96,"-")</f>
        <v>-</v>
      </c>
      <c r="K96" s="6" t="str">
        <f>_xlfn.XLOOKUP(B96,'F3E 2016'!$B$3:$B$100,'F3E 2016'!$A$3:$A$100,"-")</f>
        <v>-</v>
      </c>
      <c r="L96" s="6" t="str">
        <f>_xlfn.XLOOKUP(B96,'F3E 2014'!$B$3:$B$100,'F3E 2014'!$A$3:$A$100,"-")</f>
        <v>-</v>
      </c>
      <c r="M96" s="6" t="str">
        <f>_xlfn.XLOOKUP(B96,'F3E 2012'!$B$3:$B$100,'F3E 2012'!$A$3:$A$100,"-")</f>
        <v>-</v>
      </c>
      <c r="N96" s="6" t="str">
        <f>_xlfn.XLOOKUP(B96,'F3E 2010'!$B$3:$B$100,'F3E 2010'!$A$3:$A$100,"-")</f>
        <v>-</v>
      </c>
      <c r="O96" s="6" t="str">
        <f>_xlfn.XLOOKUP(B96,'F3E 2008'!$B$3:$B$100,'F3E 2008'!$A$3:$A$100,"-")</f>
        <v>-</v>
      </c>
      <c r="P96" s="6" t="str">
        <f>_xlfn.XLOOKUP(B96,'F3E 2006'!$B$3:$B$100,'F3E 2006'!$A$3:$A$100,"-")</f>
        <v>-</v>
      </c>
      <c r="Q96" s="6" t="str">
        <f>_xlfn.XLOOKUP(B96,'F3E 2004'!$B$3:$B$100,'F3E 2004'!$A$3:$A$100,"-")</f>
        <v>-</v>
      </c>
      <c r="R96" s="6" t="str">
        <f>_xlfn.XLOOKUP(B96,'F3E 2002'!$B$3:$B$100,'F3E 2002'!$A$3:$A$100,"-")</f>
        <v>-</v>
      </c>
      <c r="S96" s="6" t="str">
        <f>_xlfn.XLOOKUP(B96,'F3E 2000'!$B$3:$B$100,'F3E 2000'!$A$3:$A$100,"-")</f>
        <v>-</v>
      </c>
      <c r="T96" s="6" t="str">
        <f>_xlfn.XLOOKUP(B96,'F3E 1998'!$B$3:$B$100,'F3E 1998'!$A$3:$A$100,"-")</f>
        <v>-</v>
      </c>
      <c r="U96" s="6" t="str">
        <f>_xlfn.XLOOKUP(B96,'F3E 1996'!$B$3:$B$100,'F3E 1996'!$A$3:$A$100,"-")</f>
        <v>-</v>
      </c>
      <c r="V96" s="7" t="str">
        <f>_xlfn.XLOOKUP(B96,'F3E 1994'!$B$3:$B$100,'F3E 1994'!$A$3:$A$100,"-")</f>
        <v>-</v>
      </c>
    </row>
    <row r="97" spans="1:22" x14ac:dyDescent="0.45">
      <c r="A97" s="9">
        <f t="shared" si="2"/>
        <v>95</v>
      </c>
      <c r="B97" s="23" t="s">
        <v>132</v>
      </c>
      <c r="C97" s="24" t="s">
        <v>13</v>
      </c>
      <c r="D97" s="95">
        <f>MIN(_xlfn.XLOOKUP(B97,'F3E 2025'!B:B,'F3E 2025'!E:E,200),_xlfn.XLOOKUP(B97,'F3E 2023'!B:B,'F3E 2023'!E:E,200),_xlfn.XLOOKUP(B97,'F3E 2022'!B:B,'F3E 2022'!E:E,200),_xlfn.XLOOKUP(B97,'F3E 2019'!B:B,'F3E 2019'!E:E,200),_xlfn.XLOOKUP(B97,'F3E 2018'!B:B,'F3E 2018'!E:E,200),_xlfn.XLOOKUP(B97,'F3E 2016'!B:B,'F3E 2016'!E:E,200),_xlfn.XLOOKUP(B97,'F3E 2014'!B:B,'F3E 2014'!E:E,200),_xlfn.XLOOKUP(B97,'F3E 2012'!B:B,'F3E 2012'!E:E,200),_xlfn.XLOOKUP(B97,'F3E 2010'!B:B,'F3E 2010'!E:E,200),_xlfn.XLOOKUP(B97,'F3E 2008'!B:B,'F3E 2008'!B:B,200),_xlfn.XLOOKUP(B97,'F3E 2006'!B:B,'F3E 2006'!E:E,200),_xlfn.XLOOKUP(B97,'F3E 2004'!B:B,'F3E 2004'!E:E,200),_xlfn.XLOOKUP(B97,'F3E 2002'!B:B,'F3E 2002'!E:E,200),_xlfn.XLOOKUP(B97,'F3E 2000'!B:B,'F3E 2000'!E:E,200),_xlfn.XLOOKUP(B97,'F3E 1998'!B:B,'F3E 1998'!E:E,200),_xlfn.XLOOKUP(B97,'F3E 1996'!B:B,'F3E 1996'!E:E,200),_xlfn.XLOOKUP(B97,'F3E 1994'!B:B,'F3E 1994'!E:E,200))</f>
        <v>60.33</v>
      </c>
      <c r="E97" s="78">
        <f>_xlfn.XLOOKUP(F97,X:X,Y:Y,0)+_xlfn.XLOOKUP(G97,X:X,Y:Y,0)+_xlfn.XLOOKUP(H97,X:X,Y:Y,0)+_xlfn.XLOOKUP(I97,X:X,Y:Y,0)+_xlfn.XLOOKUP(J97,X:X,Y:Y,0)+_xlfn.XLOOKUP(K97,X:X,Y:Y,0)+_xlfn.XLOOKUP(L97,X:X,Y:Y,0)+_xlfn.XLOOKUP(M97,X:X,Y:Y,0)+_xlfn.XLOOKUP(N97,X:X,Y:Y,0)+_xlfn.XLOOKUP(O97,X:X,Y:Y,0)+_xlfn.XLOOKUP(P97,X:X,Y:Y,0)+_xlfn.XLOOKUP(Q97,X:X,Y:Y,0)+_xlfn.XLOOKUP(R97,X:X,Y:Y,0)+_xlfn.XLOOKUP(S97,X:X,Y:Y,0)+_xlfn.XLOOKUP(T97,X:X,Y:Y,0)+_xlfn.XLOOKUP(U97,X:X,Y:Y,0)+_xlfn.XLOOKUP(V97,X:X,Y:Y,0)</f>
        <v>24.725452607735804</v>
      </c>
      <c r="F97" s="6" t="str">
        <f>_xlfn.XLOOKUP(B97,'F3E 2025'!$B$3:$B$22,'F3E 2025'!$A$3:$A$22,"-")</f>
        <v>-</v>
      </c>
      <c r="G97" s="6" t="str">
        <f>_xlfn.XLOOKUP(B97,'F3E 2023'!$B$3:$B$22,'F3E 2023'!$A$3:$A$22,"-")</f>
        <v>-</v>
      </c>
      <c r="H97" s="6">
        <f>_xlfn.XLOOKUP(B97,'F3E 2022'!$B$3:$B$100,'F3E 2022'!$A$3:$A$100,"-")</f>
        <v>11</v>
      </c>
      <c r="I97" s="6" t="str">
        <f>_xlfn.XLOOKUP(B97,'F3E 2019'!$B$3:$B$100,'F3E 2019'!$A$3:$A$100,"-")</f>
        <v>-</v>
      </c>
      <c r="J97" s="6" t="str">
        <f>_xlfn.XLOOKUP(B97,'F3E 2018'!$B$3:$B$96,'F3E 2018'!$A$3:$A$96,"-")</f>
        <v>-</v>
      </c>
      <c r="K97" s="6" t="str">
        <f>_xlfn.XLOOKUP(B97,'F3E 2016'!$B$3:$B$100,'F3E 2016'!$A$3:$A$100,"-")</f>
        <v>-</v>
      </c>
      <c r="L97" s="6" t="str">
        <f>_xlfn.XLOOKUP(B97,'F3E 2014'!$B$3:$B$100,'F3E 2014'!$A$3:$A$100,"-")</f>
        <v>-</v>
      </c>
      <c r="M97" s="6" t="str">
        <f>_xlfn.XLOOKUP(B97,'F3E 2012'!$B$3:$B$100,'F3E 2012'!$A$3:$A$100,"-")</f>
        <v>-</v>
      </c>
      <c r="N97" s="6" t="str">
        <f>_xlfn.XLOOKUP(B97,'F3E 2010'!$B$3:$B$100,'F3E 2010'!$A$3:$A$100,"-")</f>
        <v>-</v>
      </c>
      <c r="O97" s="6" t="str">
        <f>_xlfn.XLOOKUP(B97,'F3E 2008'!$B$3:$B$100,'F3E 2008'!$A$3:$A$100,"-")</f>
        <v>-</v>
      </c>
      <c r="P97" s="6" t="str">
        <f>_xlfn.XLOOKUP(B97,'F3E 2006'!$B$3:$B$100,'F3E 2006'!$A$3:$A$100,"-")</f>
        <v>-</v>
      </c>
      <c r="Q97" s="6" t="str">
        <f>_xlfn.XLOOKUP(B97,'F3E 2004'!$B$3:$B$100,'F3E 2004'!$A$3:$A$100,"-")</f>
        <v>-</v>
      </c>
      <c r="R97" s="6" t="str">
        <f>_xlfn.XLOOKUP(B97,'F3E 2002'!$B$3:$B$100,'F3E 2002'!$A$3:$A$100,"-")</f>
        <v>-</v>
      </c>
      <c r="S97" s="6" t="str">
        <f>_xlfn.XLOOKUP(B97,'F3E 2000'!$B$3:$B$100,'F3E 2000'!$A$3:$A$100,"-")</f>
        <v>-</v>
      </c>
      <c r="T97" s="6" t="str">
        <f>_xlfn.XLOOKUP(B97,'F3E 1998'!$B$3:$B$100,'F3E 1998'!$A$3:$A$100,"-")</f>
        <v>-</v>
      </c>
      <c r="U97" s="6" t="str">
        <f>_xlfn.XLOOKUP(B97,'F3E 1996'!$B$3:$B$100,'F3E 1996'!$A$3:$A$100,"-")</f>
        <v>-</v>
      </c>
      <c r="V97" s="7" t="str">
        <f>_xlfn.XLOOKUP(B97,'F3E 1994'!$B$3:$B$100,'F3E 1994'!$A$3:$A$100,"-")</f>
        <v>-</v>
      </c>
    </row>
    <row r="98" spans="1:22" x14ac:dyDescent="0.45">
      <c r="A98" s="9">
        <f t="shared" si="2"/>
        <v>96</v>
      </c>
      <c r="B98" s="23" t="s">
        <v>154</v>
      </c>
      <c r="C98" s="24" t="s">
        <v>267</v>
      </c>
      <c r="D98" s="95">
        <f>MIN(_xlfn.XLOOKUP(B98,'F3E 2025'!B:B,'F3E 2025'!E:E,200),_xlfn.XLOOKUP(B98,'F3E 2023'!B:B,'F3E 2023'!E:E,200),_xlfn.XLOOKUP(B98,'F3E 2022'!B:B,'F3E 2022'!E:E,200),_xlfn.XLOOKUP(B98,'F3E 2019'!B:B,'F3E 2019'!E:E,200),_xlfn.XLOOKUP(B98,'F3E 2018'!B:B,'F3E 2018'!E:E,200),_xlfn.XLOOKUP(B98,'F3E 2016'!B:B,'F3E 2016'!E:E,200),_xlfn.XLOOKUP(B98,'F3E 2014'!B:B,'F3E 2014'!E:E,200),_xlfn.XLOOKUP(B98,'F3E 2012'!B:B,'F3E 2012'!E:E,200),_xlfn.XLOOKUP(B98,'F3E 2010'!B:B,'F3E 2010'!E:E,200),_xlfn.XLOOKUP(B98,'F3E 2008'!B:B,'F3E 2008'!B:B,200),_xlfn.XLOOKUP(B98,'F3E 2006'!B:B,'F3E 2006'!E:E,200),_xlfn.XLOOKUP(B98,'F3E 2004'!B:B,'F3E 2004'!E:E,200),_xlfn.XLOOKUP(B98,'F3E 2002'!B:B,'F3E 2002'!E:E,200),_xlfn.XLOOKUP(B98,'F3E 2000'!B:B,'F3E 2000'!E:E,200),_xlfn.XLOOKUP(B98,'F3E 1998'!B:B,'F3E 1998'!E:E,200),_xlfn.XLOOKUP(B98,'F3E 1996'!B:B,'F3E 1996'!E:E,200),_xlfn.XLOOKUP(B98,'F3E 1994'!B:B,'F3E 1994'!E:E,200))</f>
        <v>59.9</v>
      </c>
      <c r="E98" s="78">
        <f>_xlfn.XLOOKUP(F98,X:X,Y:Y,0)+_xlfn.XLOOKUP(G98,X:X,Y:Y,0)+_xlfn.XLOOKUP(H98,X:X,Y:Y,0)+_xlfn.XLOOKUP(I98,X:X,Y:Y,0)+_xlfn.XLOOKUP(J98,X:X,Y:Y,0)+_xlfn.XLOOKUP(K98,X:X,Y:Y,0)+_xlfn.XLOOKUP(L98,X:X,Y:Y,0)+_xlfn.XLOOKUP(M98,X:X,Y:Y,0)+_xlfn.XLOOKUP(N98,X:X,Y:Y,0)+_xlfn.XLOOKUP(O98,X:X,Y:Y,0)+_xlfn.XLOOKUP(P98,X:X,Y:Y,0)+_xlfn.XLOOKUP(Q98,X:X,Y:Y,0)+_xlfn.XLOOKUP(R98,X:X,Y:Y,0)+_xlfn.XLOOKUP(S98,X:X,Y:Y,0)+_xlfn.XLOOKUP(T98,X:X,Y:Y,0)+_xlfn.XLOOKUP(U98,X:X,Y:Y,0)+_xlfn.XLOOKUP(V98,X:X,Y:Y,0)</f>
        <v>24.126299287298046</v>
      </c>
      <c r="F98" s="6" t="str">
        <f>_xlfn.XLOOKUP(B98,'F3E 2025'!$B$3:$B$22,'F3E 2025'!$A$3:$A$22,"-")</f>
        <v>-</v>
      </c>
      <c r="G98" s="6" t="str">
        <f>_xlfn.XLOOKUP(B98,'F3E 2023'!$B$3:$B$22,'F3E 2023'!$A$3:$A$22,"-")</f>
        <v>-</v>
      </c>
      <c r="H98" s="6" t="str">
        <f>_xlfn.XLOOKUP(B98,'F3E 2022'!$B$3:$B$100,'F3E 2022'!$A$3:$A$100,"-")</f>
        <v>-</v>
      </c>
      <c r="I98" s="6" t="str">
        <f>_xlfn.XLOOKUP(B98,'F3E 2019'!$B$3:$B$100,'F3E 2019'!$A$3:$A$100,"-")</f>
        <v>-</v>
      </c>
      <c r="J98" s="6" t="str">
        <f>_xlfn.XLOOKUP(B98,'F3E 2018'!$B$3:$B$96,'F3E 2018'!$A$3:$A$96,"-")</f>
        <v>-</v>
      </c>
      <c r="K98" s="6">
        <f>_xlfn.XLOOKUP(B98,'F3E 2016'!$B$3:$B$100,'F3E 2016'!$A$3:$A$100,"-")</f>
        <v>15</v>
      </c>
      <c r="L98" s="6">
        <f>_xlfn.XLOOKUP(B98,'F3E 2014'!$B$3:$B$100,'F3E 2014'!$A$3:$A$100,"-")</f>
        <v>18</v>
      </c>
      <c r="M98" s="6" t="str">
        <f>_xlfn.XLOOKUP(B98,'F3E 2012'!$B$3:$B$100,'F3E 2012'!$A$3:$A$100,"-")</f>
        <v>-</v>
      </c>
      <c r="N98" s="6" t="str">
        <f>_xlfn.XLOOKUP(B98,'F3E 2010'!$B$3:$B$100,'F3E 2010'!$A$3:$A$100,"-")</f>
        <v>-</v>
      </c>
      <c r="O98" s="6" t="str">
        <f>_xlfn.XLOOKUP(B98,'F3E 2008'!$B$3:$B$100,'F3E 2008'!$A$3:$A$100,"-")</f>
        <v>-</v>
      </c>
      <c r="P98" s="6" t="str">
        <f>_xlfn.XLOOKUP(B98,'F3E 2006'!$B$3:$B$100,'F3E 2006'!$A$3:$A$100,"-")</f>
        <v>-</v>
      </c>
      <c r="Q98" s="6" t="str">
        <f>_xlfn.XLOOKUP(B98,'F3E 2004'!$B$3:$B$100,'F3E 2004'!$A$3:$A$100,"-")</f>
        <v>-</v>
      </c>
      <c r="R98" s="6" t="str">
        <f>_xlfn.XLOOKUP(B98,'F3E 2002'!$B$3:$B$100,'F3E 2002'!$A$3:$A$100,"-")</f>
        <v>-</v>
      </c>
      <c r="S98" s="6" t="str">
        <f>_xlfn.XLOOKUP(B98,'F3E 2000'!$B$3:$B$100,'F3E 2000'!$A$3:$A$100,"-")</f>
        <v>-</v>
      </c>
      <c r="T98" s="6" t="str">
        <f>_xlfn.XLOOKUP(B98,'F3E 1998'!$B$3:$B$100,'F3E 1998'!$A$3:$A$100,"-")</f>
        <v>-</v>
      </c>
      <c r="U98" s="6" t="str">
        <f>_xlfn.XLOOKUP(B98,'F3E 1996'!$B$3:$B$100,'F3E 1996'!$A$3:$A$100,"-")</f>
        <v>-</v>
      </c>
      <c r="V98" s="7" t="str">
        <f>_xlfn.XLOOKUP(B98,'F3E 1994'!$B$3:$B$100,'F3E 1994'!$A$3:$A$100,"-")</f>
        <v>-</v>
      </c>
    </row>
    <row r="99" spans="1:22" x14ac:dyDescent="0.45">
      <c r="A99" s="9">
        <f t="shared" si="2"/>
        <v>97</v>
      </c>
      <c r="B99" s="23" t="s">
        <v>280</v>
      </c>
      <c r="C99" s="24" t="s">
        <v>8</v>
      </c>
      <c r="D99" s="95">
        <f>MIN(_xlfn.XLOOKUP(B99,'F3E 2025'!B:B,'F3E 2025'!E:E,200),_xlfn.XLOOKUP(B99,'F3E 2023'!B:B,'F3E 2023'!E:E,200),_xlfn.XLOOKUP(B99,'F3E 2022'!B:B,'F3E 2022'!E:E,200),_xlfn.XLOOKUP(B99,'F3E 2019'!B:B,'F3E 2019'!E:E,200),_xlfn.XLOOKUP(B99,'F3E 2018'!B:B,'F3E 2018'!E:E,200),_xlfn.XLOOKUP(B99,'F3E 2016'!B:B,'F3E 2016'!E:E,200),_xlfn.XLOOKUP(B99,'F3E 2014'!B:B,'F3E 2014'!E:E,200),_xlfn.XLOOKUP(B99,'F3E 2012'!B:B,'F3E 2012'!E:E,200),_xlfn.XLOOKUP(B99,'F3E 2010'!B:B,'F3E 2010'!E:E,200),_xlfn.XLOOKUP(B99,'F3E 2008'!B:B,'F3E 2008'!B:B,200),_xlfn.XLOOKUP(B99,'F3E 2006'!B:B,'F3E 2006'!E:E,200),_xlfn.XLOOKUP(B99,'F3E 2004'!B:B,'F3E 2004'!E:E,200),_xlfn.XLOOKUP(B99,'F3E 2002'!B:B,'F3E 2002'!E:E,200),_xlfn.XLOOKUP(B99,'F3E 2000'!B:B,'F3E 2000'!E:E,200),_xlfn.XLOOKUP(B99,'F3E 1998'!B:B,'F3E 1998'!E:E,200),_xlfn.XLOOKUP(B99,'F3E 1996'!B:B,'F3E 1996'!E:E,200),_xlfn.XLOOKUP(B99,'F3E 1994'!B:B,'F3E 1994'!E:E,200))</f>
        <v>57.66</v>
      </c>
      <c r="E99" s="78">
        <f>_xlfn.XLOOKUP(F99,X:X,Y:Y,0)+_xlfn.XLOOKUP(G99,X:X,Y:Y,0)+_xlfn.XLOOKUP(H99,X:X,Y:Y,0)+_xlfn.XLOOKUP(I99,X:X,Y:Y,0)+_xlfn.XLOOKUP(J99,X:X,Y:Y,0)+_xlfn.XLOOKUP(K99,X:X,Y:Y,0)+_xlfn.XLOOKUP(L99,X:X,Y:Y,0)+_xlfn.XLOOKUP(M99,X:X,Y:Y,0)+_xlfn.XLOOKUP(N99,X:X,Y:Y,0)+_xlfn.XLOOKUP(O99,X:X,Y:Y,0)+_xlfn.XLOOKUP(P99,X:X,Y:Y,0)+_xlfn.XLOOKUP(Q99,X:X,Y:Y,0)+_xlfn.XLOOKUP(R99,X:X,Y:Y,0)+_xlfn.XLOOKUP(S99,X:X,Y:Y,0)+_xlfn.XLOOKUP(T99,X:X,Y:Y,0)+_xlfn.XLOOKUP(U99,X:X,Y:Y,0)+_xlfn.XLOOKUP(V99,X:X,Y:Y,0)</f>
        <v>21.567070527216483</v>
      </c>
      <c r="F99" s="6">
        <f>_xlfn.XLOOKUP(B99,'F3E 2025'!$B$3:$B$22,'F3E 2025'!$A$3:$A$22,"-")</f>
        <v>12</v>
      </c>
      <c r="G99" s="6" t="str">
        <f>_xlfn.XLOOKUP(B99,'F3E 2023'!$B$3:$B$22,'F3E 2023'!$A$3:$A$22,"-")</f>
        <v>-</v>
      </c>
      <c r="H99" s="6" t="str">
        <f>_xlfn.XLOOKUP(B99,'F3E 2022'!$B$3:$B$100,'F3E 2022'!$A$3:$A$100,"-")</f>
        <v>-</v>
      </c>
      <c r="I99" s="6" t="str">
        <f>_xlfn.XLOOKUP(B99,'F3E 2019'!$B$3:$B$100,'F3E 2019'!$A$3:$A$100,"-")</f>
        <v>-</v>
      </c>
      <c r="J99" s="6" t="str">
        <f>_xlfn.XLOOKUP(B99,'F3E 2018'!$B$3:$B$96,'F3E 2018'!$A$3:$A$96,"-")</f>
        <v>-</v>
      </c>
      <c r="K99" s="6" t="str">
        <f>_xlfn.XLOOKUP(B99,'F3E 2016'!$B$3:$B$100,'F3E 2016'!$A$3:$A$100,"-")</f>
        <v>-</v>
      </c>
      <c r="L99" s="6" t="str">
        <f>_xlfn.XLOOKUP(B99,'F3E 2014'!$B$3:$B$100,'F3E 2014'!$A$3:$A$100,"-")</f>
        <v>-</v>
      </c>
      <c r="M99" s="6" t="str">
        <f>_xlfn.XLOOKUP(B99,'F3E 2012'!$B$3:$B$100,'F3E 2012'!$A$3:$A$100,"-")</f>
        <v>-</v>
      </c>
      <c r="N99" s="6" t="str">
        <f>_xlfn.XLOOKUP(B99,'F3E 2010'!$B$3:$B$100,'F3E 2010'!$A$3:$A$100,"-")</f>
        <v>-</v>
      </c>
      <c r="O99" s="6" t="str">
        <f>_xlfn.XLOOKUP(B99,'F3E 2008'!$B$3:$B$100,'F3E 2008'!$A$3:$A$100,"-")</f>
        <v>-</v>
      </c>
      <c r="P99" s="6" t="str">
        <f>_xlfn.XLOOKUP(B99,'F3E 2006'!$B$3:$B$100,'F3E 2006'!$A$3:$A$100,"-")</f>
        <v>-</v>
      </c>
      <c r="Q99" s="6" t="str">
        <f>_xlfn.XLOOKUP(B99,'F3E 2004'!$B$3:$B$100,'F3E 2004'!$A$3:$A$100,"-")</f>
        <v>-</v>
      </c>
      <c r="R99" s="6" t="str">
        <f>_xlfn.XLOOKUP(B99,'F3E 2002'!$B$3:$B$100,'F3E 2002'!$A$3:$A$100,"-")</f>
        <v>-</v>
      </c>
      <c r="S99" s="6" t="str">
        <f>_xlfn.XLOOKUP(B99,'F3E 2000'!$B$3:$B$100,'F3E 2000'!$A$3:$A$100,"-")</f>
        <v>-</v>
      </c>
      <c r="T99" s="6" t="str">
        <f>_xlfn.XLOOKUP(B99,'F3E 1998'!$B$3:$B$100,'F3E 1998'!$A$3:$A$100,"-")</f>
        <v>-</v>
      </c>
      <c r="U99" s="6" t="str">
        <f>_xlfn.XLOOKUP(B99,'F3E 1996'!$B$3:$B$100,'F3E 1996'!$A$3:$A$100,"-")</f>
        <v>-</v>
      </c>
      <c r="V99" s="7" t="str">
        <f>_xlfn.XLOOKUP(B99,'F3E 1994'!$B$3:$B$100,'F3E 1994'!$A$3:$A$100,"-")</f>
        <v>-</v>
      </c>
    </row>
    <row r="100" spans="1:22" x14ac:dyDescent="0.45">
      <c r="A100" s="9">
        <f t="shared" si="2"/>
        <v>98</v>
      </c>
      <c r="B100" s="23" t="s">
        <v>171</v>
      </c>
      <c r="C100" s="24" t="s">
        <v>267</v>
      </c>
      <c r="D100" s="95">
        <f>MIN(_xlfn.XLOOKUP(B100,'F3E 2025'!B:B,'F3E 2025'!E:E,200),_xlfn.XLOOKUP(B100,'F3E 2023'!B:B,'F3E 2023'!E:E,200),_xlfn.XLOOKUP(B100,'F3E 2022'!B:B,'F3E 2022'!E:E,200),_xlfn.XLOOKUP(B100,'F3E 2019'!B:B,'F3E 2019'!E:E,200),_xlfn.XLOOKUP(B100,'F3E 2018'!B:B,'F3E 2018'!E:E,200),_xlfn.XLOOKUP(B100,'F3E 2016'!B:B,'F3E 2016'!E:E,200),_xlfn.XLOOKUP(B100,'F3E 2014'!B:B,'F3E 2014'!E:E,200),_xlfn.XLOOKUP(B100,'F3E 2012'!B:B,'F3E 2012'!E:E,200),_xlfn.XLOOKUP(B100,'F3E 2010'!B:B,'F3E 2010'!E:E,200),_xlfn.XLOOKUP(B100,'F3E 2008'!B:B,'F3E 2008'!B:B,200),_xlfn.XLOOKUP(B100,'F3E 2006'!B:B,'F3E 2006'!E:E,200),_xlfn.XLOOKUP(B100,'F3E 2004'!B:B,'F3E 2004'!E:E,200),_xlfn.XLOOKUP(B100,'F3E 2002'!B:B,'F3E 2002'!E:E,200),_xlfn.XLOOKUP(B100,'F3E 2000'!B:B,'F3E 2000'!E:E,200),_xlfn.XLOOKUP(B100,'F3E 1998'!B:B,'F3E 1998'!E:E,200),_xlfn.XLOOKUP(B100,'F3E 1996'!B:B,'F3E 1996'!E:E,200),_xlfn.XLOOKUP(B100,'F3E 1994'!B:B,'F3E 1994'!E:E,200))</f>
        <v>59.8</v>
      </c>
      <c r="E100" s="78">
        <f>_xlfn.XLOOKUP(F100,X:X,Y:Y,0)+_xlfn.XLOOKUP(G100,X:X,Y:Y,0)+_xlfn.XLOOKUP(H100,X:X,Y:Y,0)+_xlfn.XLOOKUP(I100,X:X,Y:Y,0)+_xlfn.XLOOKUP(J100,X:X,Y:Y,0)+_xlfn.XLOOKUP(K100,X:X,Y:Y,0)+_xlfn.XLOOKUP(L100,X:X,Y:Y,0)+_xlfn.XLOOKUP(M100,X:X,Y:Y,0)+_xlfn.XLOOKUP(N100,X:X,Y:Y,0)+_xlfn.XLOOKUP(O100,X:X,Y:Y,0)+_xlfn.XLOOKUP(P100,X:X,Y:Y,0)+_xlfn.XLOOKUP(Q100,X:X,Y:Y,0)+_xlfn.XLOOKUP(R100,X:X,Y:Y,0)+_xlfn.XLOOKUP(S100,X:X,Y:Y,0)+_xlfn.XLOOKUP(T100,X:X,Y:Y,0)+_xlfn.XLOOKUP(U100,X:X,Y:Y,0)+_xlfn.XLOOKUP(V100,X:X,Y:Y,0)</f>
        <v>21.567070527216483</v>
      </c>
      <c r="F100" s="6" t="str">
        <f>_xlfn.XLOOKUP(B100,'F3E 2025'!$B$3:$B$22,'F3E 2025'!$A$3:$A$22,"-")</f>
        <v>-</v>
      </c>
      <c r="G100" s="6" t="str">
        <f>_xlfn.XLOOKUP(B100,'F3E 2023'!$B$3:$B$22,'F3E 2023'!$A$3:$A$22,"-")</f>
        <v>-</v>
      </c>
      <c r="H100" s="6" t="str">
        <f>_xlfn.XLOOKUP(B100,'F3E 2022'!$B$3:$B$100,'F3E 2022'!$A$3:$A$100,"-")</f>
        <v>-</v>
      </c>
      <c r="I100" s="6" t="str">
        <f>_xlfn.XLOOKUP(B100,'F3E 2019'!$B$3:$B$100,'F3E 2019'!$A$3:$A$100,"-")</f>
        <v>-</v>
      </c>
      <c r="J100" s="6" t="str">
        <f>_xlfn.XLOOKUP(B100,'F3E 2018'!$B$3:$B$96,'F3E 2018'!$A$3:$A$96,"-")</f>
        <v>-</v>
      </c>
      <c r="K100" s="6" t="str">
        <f>_xlfn.XLOOKUP(B100,'F3E 2016'!$B$3:$B$100,'F3E 2016'!$A$3:$A$100,"-")</f>
        <v>-</v>
      </c>
      <c r="L100" s="6" t="str">
        <f>_xlfn.XLOOKUP(B100,'F3E 2014'!$B$3:$B$100,'F3E 2014'!$A$3:$A$100,"-")</f>
        <v>-</v>
      </c>
      <c r="M100" s="6" t="str">
        <f>_xlfn.XLOOKUP(B100,'F3E 2012'!$B$3:$B$100,'F3E 2012'!$A$3:$A$100,"-")</f>
        <v>-</v>
      </c>
      <c r="N100" s="6">
        <f>_xlfn.XLOOKUP(B100,'F3E 2010'!$B$3:$B$100,'F3E 2010'!$A$3:$A$100,"-")</f>
        <v>12</v>
      </c>
      <c r="O100" s="6" t="str">
        <f>_xlfn.XLOOKUP(B100,'F3E 2008'!$B$3:$B$100,'F3E 2008'!$A$3:$A$100,"-")</f>
        <v>-</v>
      </c>
      <c r="P100" s="6" t="str">
        <f>_xlfn.XLOOKUP(B100,'F3E 2006'!$B$3:$B$100,'F3E 2006'!$A$3:$A$100,"-")</f>
        <v>-</v>
      </c>
      <c r="Q100" s="6" t="str">
        <f>_xlfn.XLOOKUP(B100,'F3E 2004'!$B$3:$B$100,'F3E 2004'!$A$3:$A$100,"-")</f>
        <v>-</v>
      </c>
      <c r="R100" s="6" t="str">
        <f>_xlfn.XLOOKUP(B100,'F3E 2002'!$B$3:$B$100,'F3E 2002'!$A$3:$A$100,"-")</f>
        <v>-</v>
      </c>
      <c r="S100" s="6" t="str">
        <f>_xlfn.XLOOKUP(B100,'F3E 2000'!$B$3:$B$100,'F3E 2000'!$A$3:$A$100,"-")</f>
        <v>-</v>
      </c>
      <c r="T100" s="6" t="str">
        <f>_xlfn.XLOOKUP(B100,'F3E 1998'!$B$3:$B$100,'F3E 1998'!$A$3:$A$100,"-")</f>
        <v>-</v>
      </c>
      <c r="U100" s="6" t="str">
        <f>_xlfn.XLOOKUP(B100,'F3E 1996'!$B$3:$B$100,'F3E 1996'!$A$3:$A$100,"-")</f>
        <v>-</v>
      </c>
      <c r="V100" s="7" t="str">
        <f>_xlfn.XLOOKUP(B100,'F3E 1994'!$B$3:$B$100,'F3E 1994'!$A$3:$A$100,"-")</f>
        <v>-</v>
      </c>
    </row>
    <row r="101" spans="1:22" x14ac:dyDescent="0.45">
      <c r="A101" s="9">
        <f t="shared" si="2"/>
        <v>99</v>
      </c>
      <c r="B101" s="23" t="s">
        <v>164</v>
      </c>
      <c r="C101" s="24" t="s">
        <v>27</v>
      </c>
      <c r="D101" s="95">
        <f>MIN(_xlfn.XLOOKUP(B101,'F3E 2025'!B:B,'F3E 2025'!E:E,200),_xlfn.XLOOKUP(B101,'F3E 2023'!B:B,'F3E 2023'!E:E,200),_xlfn.XLOOKUP(B101,'F3E 2022'!B:B,'F3E 2022'!E:E,200),_xlfn.XLOOKUP(B101,'F3E 2019'!B:B,'F3E 2019'!E:E,200),_xlfn.XLOOKUP(B101,'F3E 2018'!B:B,'F3E 2018'!E:E,200),_xlfn.XLOOKUP(B101,'F3E 2016'!B:B,'F3E 2016'!E:E,200),_xlfn.XLOOKUP(B101,'F3E 2014'!B:B,'F3E 2014'!E:E,200),_xlfn.XLOOKUP(B101,'F3E 2012'!B:B,'F3E 2012'!E:E,200),_xlfn.XLOOKUP(B101,'F3E 2010'!B:B,'F3E 2010'!E:E,200),_xlfn.XLOOKUP(B101,'F3E 2008'!B:B,'F3E 2008'!B:B,200),_xlfn.XLOOKUP(B101,'F3E 2006'!B:B,'F3E 2006'!E:E,200),_xlfn.XLOOKUP(B101,'F3E 2004'!B:B,'F3E 2004'!E:E,200),_xlfn.XLOOKUP(B101,'F3E 2002'!B:B,'F3E 2002'!E:E,200),_xlfn.XLOOKUP(B101,'F3E 2000'!B:B,'F3E 2000'!E:E,200),_xlfn.XLOOKUP(B101,'F3E 1998'!B:B,'F3E 1998'!E:E,200),_xlfn.XLOOKUP(B101,'F3E 1996'!B:B,'F3E 1996'!E:E,200),_xlfn.XLOOKUP(B101,'F3E 1994'!B:B,'F3E 1994'!E:E,200))</f>
        <v>61.716999999999999</v>
      </c>
      <c r="E101" s="78">
        <f>_xlfn.XLOOKUP(F101,X:X,Y:Y,0)+_xlfn.XLOOKUP(G101,X:X,Y:Y,0)+_xlfn.XLOOKUP(H101,X:X,Y:Y,0)+_xlfn.XLOOKUP(I101,X:X,Y:Y,0)+_xlfn.XLOOKUP(J101,X:X,Y:Y,0)+_xlfn.XLOOKUP(K101,X:X,Y:Y,0)+_xlfn.XLOOKUP(L101,X:X,Y:Y,0)+_xlfn.XLOOKUP(M101,X:X,Y:Y,0)+_xlfn.XLOOKUP(N101,X:X,Y:Y,0)+_xlfn.XLOOKUP(O101,X:X,Y:Y,0)+_xlfn.XLOOKUP(P101,X:X,Y:Y,0)+_xlfn.XLOOKUP(Q101,X:X,Y:Y,0)+_xlfn.XLOOKUP(R101,X:X,Y:Y,0)+_xlfn.XLOOKUP(S101,X:X,Y:Y,0)+_xlfn.XLOOKUP(T101,X:X,Y:Y,0)+_xlfn.XLOOKUP(U101,X:X,Y:Y,0)+_xlfn.XLOOKUP(V101,X:X,Y:Y,0)</f>
        <v>21.567070527216483</v>
      </c>
      <c r="F101" s="6" t="str">
        <f>_xlfn.XLOOKUP(B101,'F3E 2025'!$B$3:$B$22,'F3E 2025'!$A$3:$A$22,"-")</f>
        <v>-</v>
      </c>
      <c r="G101" s="6" t="str">
        <f>_xlfn.XLOOKUP(B101,'F3E 2023'!$B$3:$B$22,'F3E 2023'!$A$3:$A$22,"-")</f>
        <v>-</v>
      </c>
      <c r="H101" s="6" t="str">
        <f>_xlfn.XLOOKUP(B101,'F3E 2022'!$B$3:$B$100,'F3E 2022'!$A$3:$A$100,"-")</f>
        <v>-</v>
      </c>
      <c r="I101" s="6" t="str">
        <f>_xlfn.XLOOKUP(B101,'F3E 2019'!$B$3:$B$100,'F3E 2019'!$A$3:$A$100,"-")</f>
        <v>-</v>
      </c>
      <c r="J101" s="6" t="str">
        <f>_xlfn.XLOOKUP(B101,'F3E 2018'!$B$3:$B$96,'F3E 2018'!$A$3:$A$96,"-")</f>
        <v>-</v>
      </c>
      <c r="K101" s="6" t="str">
        <f>_xlfn.XLOOKUP(B101,'F3E 2016'!$B$3:$B$100,'F3E 2016'!$A$3:$A$100,"-")</f>
        <v>-</v>
      </c>
      <c r="L101" s="6" t="str">
        <f>_xlfn.XLOOKUP(B101,'F3E 2014'!$B$3:$B$100,'F3E 2014'!$A$3:$A$100,"-")</f>
        <v>-</v>
      </c>
      <c r="M101" s="6">
        <f>_xlfn.XLOOKUP(B101,'F3E 2012'!$B$3:$B$100,'F3E 2012'!$A$3:$A$100,"-")</f>
        <v>12</v>
      </c>
      <c r="N101" s="6" t="str">
        <f>_xlfn.XLOOKUP(B101,'F3E 2010'!$B$3:$B$100,'F3E 2010'!$A$3:$A$100,"-")</f>
        <v>-</v>
      </c>
      <c r="O101" s="6" t="str">
        <f>_xlfn.XLOOKUP(B101,'F3E 2008'!$B$3:$B$100,'F3E 2008'!$A$3:$A$100,"-")</f>
        <v>-</v>
      </c>
      <c r="P101" s="6" t="str">
        <f>_xlfn.XLOOKUP(B101,'F3E 2006'!$B$3:$B$100,'F3E 2006'!$A$3:$A$100,"-")</f>
        <v>-</v>
      </c>
      <c r="Q101" s="6" t="str">
        <f>_xlfn.XLOOKUP(B101,'F3E 2004'!$B$3:$B$100,'F3E 2004'!$A$3:$A$100,"-")</f>
        <v>-</v>
      </c>
      <c r="R101" s="6" t="str">
        <f>_xlfn.XLOOKUP(B101,'F3E 2002'!$B$3:$B$100,'F3E 2002'!$A$3:$A$100,"-")</f>
        <v>-</v>
      </c>
      <c r="S101" s="6" t="str">
        <f>_xlfn.XLOOKUP(B101,'F3E 2000'!$B$3:$B$100,'F3E 2000'!$A$3:$A$100,"-")</f>
        <v>-</v>
      </c>
      <c r="T101" s="6" t="str">
        <f>_xlfn.XLOOKUP(B101,'F3E 1998'!$B$3:$B$100,'F3E 1998'!$A$3:$A$100,"-")</f>
        <v>-</v>
      </c>
      <c r="U101" s="6" t="str">
        <f>_xlfn.XLOOKUP(B101,'F3E 1996'!$B$3:$B$100,'F3E 1996'!$A$3:$A$100,"-")</f>
        <v>-</v>
      </c>
      <c r="V101" s="7" t="str">
        <f>_xlfn.XLOOKUP(B101,'F3E 1994'!$B$3:$B$100,'F3E 1994'!$A$3:$A$100,"-")</f>
        <v>-</v>
      </c>
    </row>
    <row r="102" spans="1:22" x14ac:dyDescent="0.45">
      <c r="A102" s="9">
        <f t="shared" si="2"/>
        <v>100</v>
      </c>
      <c r="B102" s="23" t="s">
        <v>192</v>
      </c>
      <c r="C102" s="24" t="s">
        <v>267</v>
      </c>
      <c r="D102" s="95">
        <f>MIN(_xlfn.XLOOKUP(B102,'F3E 2025'!B:B,'F3E 2025'!E:E,200),_xlfn.XLOOKUP(B102,'F3E 2023'!B:B,'F3E 2023'!E:E,200),_xlfn.XLOOKUP(B102,'F3E 2022'!B:B,'F3E 2022'!E:E,200),_xlfn.XLOOKUP(B102,'F3E 2019'!B:B,'F3E 2019'!E:E,200),_xlfn.XLOOKUP(B102,'F3E 2018'!B:B,'F3E 2018'!E:E,200),_xlfn.XLOOKUP(B102,'F3E 2016'!B:B,'F3E 2016'!E:E,200),_xlfn.XLOOKUP(B102,'F3E 2014'!B:B,'F3E 2014'!E:E,200),_xlfn.XLOOKUP(B102,'F3E 2012'!B:B,'F3E 2012'!E:E,200),_xlfn.XLOOKUP(B102,'F3E 2010'!B:B,'F3E 2010'!E:E,200),_xlfn.XLOOKUP(B102,'F3E 2008'!B:B,'F3E 2008'!B:B,200),_xlfn.XLOOKUP(B102,'F3E 2006'!B:B,'F3E 2006'!E:E,200),_xlfn.XLOOKUP(B102,'F3E 2004'!B:B,'F3E 2004'!E:E,200),_xlfn.XLOOKUP(B102,'F3E 2002'!B:B,'F3E 2002'!E:E,200),_xlfn.XLOOKUP(B102,'F3E 2000'!B:B,'F3E 2000'!E:E,200),_xlfn.XLOOKUP(B102,'F3E 1998'!B:B,'F3E 1998'!E:E,200),_xlfn.XLOOKUP(B102,'F3E 1996'!B:B,'F3E 1996'!E:E,200),_xlfn.XLOOKUP(B102,'F3E 1994'!B:B,'F3E 1994'!E:E,200))</f>
        <v>79.099999999999994</v>
      </c>
      <c r="E102" s="78">
        <f>_xlfn.XLOOKUP(F102,X:X,Y:Y,0)+_xlfn.XLOOKUP(G102,X:X,Y:Y,0)+_xlfn.XLOOKUP(H102,X:X,Y:Y,0)+_xlfn.XLOOKUP(I102,X:X,Y:Y,0)+_xlfn.XLOOKUP(J102,X:X,Y:Y,0)+_xlfn.XLOOKUP(K102,X:X,Y:Y,0)+_xlfn.XLOOKUP(L102,X:X,Y:Y,0)+_xlfn.XLOOKUP(M102,X:X,Y:Y,0)+_xlfn.XLOOKUP(N102,X:X,Y:Y,0)+_xlfn.XLOOKUP(O102,X:X,Y:Y,0)+_xlfn.XLOOKUP(P102,X:X,Y:Y,0)+_xlfn.XLOOKUP(Q102,X:X,Y:Y,0)+_xlfn.XLOOKUP(R102,X:X,Y:Y,0)+_xlfn.XLOOKUP(S102,X:X,Y:Y,0)+_xlfn.XLOOKUP(T102,X:X,Y:Y,0)+_xlfn.XLOOKUP(U102,X:X,Y:Y,0)+_xlfn.XLOOKUP(V102,X:X,Y:Y,0)</f>
        <v>21.567070527216483</v>
      </c>
      <c r="F102" s="6" t="str">
        <f>_xlfn.XLOOKUP(B102,'F3E 2025'!$B$3:$B$22,'F3E 2025'!$A$3:$A$22,"-")</f>
        <v>-</v>
      </c>
      <c r="G102" s="6" t="str">
        <f>_xlfn.XLOOKUP(B102,'F3E 2023'!$B$3:$B$22,'F3E 2023'!$A$3:$A$22,"-")</f>
        <v>-</v>
      </c>
      <c r="H102" s="6" t="str">
        <f>_xlfn.XLOOKUP(B102,'F3E 2022'!$B$3:$B$100,'F3E 2022'!$A$3:$A$100,"-")</f>
        <v>-</v>
      </c>
      <c r="I102" s="6" t="str">
        <f>_xlfn.XLOOKUP(B102,'F3E 2019'!$B$3:$B$100,'F3E 2019'!$A$3:$A$100,"-")</f>
        <v>-</v>
      </c>
      <c r="J102" s="6" t="str">
        <f>_xlfn.XLOOKUP(B102,'F3E 2018'!$B$3:$B$96,'F3E 2018'!$A$3:$A$96,"-")</f>
        <v>-</v>
      </c>
      <c r="K102" s="6" t="str">
        <f>_xlfn.XLOOKUP(B102,'F3E 2016'!$B$3:$B$100,'F3E 2016'!$A$3:$A$100,"-")</f>
        <v>-</v>
      </c>
      <c r="L102" s="6" t="str">
        <f>_xlfn.XLOOKUP(B102,'F3E 2014'!$B$3:$B$100,'F3E 2014'!$A$3:$A$100,"-")</f>
        <v>-</v>
      </c>
      <c r="M102" s="6" t="str">
        <f>_xlfn.XLOOKUP(B102,'F3E 2012'!$B$3:$B$100,'F3E 2012'!$A$3:$A$100,"-")</f>
        <v>-</v>
      </c>
      <c r="N102" s="6" t="str">
        <f>_xlfn.XLOOKUP(B102,'F3E 2010'!$B$3:$B$100,'F3E 2010'!$A$3:$A$100,"-")</f>
        <v>-</v>
      </c>
      <c r="O102" s="6" t="str">
        <f>_xlfn.XLOOKUP(B102,'F3E 2008'!$B$3:$B$100,'F3E 2008'!$A$3:$A$100,"-")</f>
        <v>-</v>
      </c>
      <c r="P102" s="6" t="str">
        <f>_xlfn.XLOOKUP(B102,'F3E 2006'!$B$3:$B$100,'F3E 2006'!$A$3:$A$100,"-")</f>
        <v>-</v>
      </c>
      <c r="Q102" s="6" t="str">
        <f>_xlfn.XLOOKUP(B102,'F3E 2004'!$B$3:$B$100,'F3E 2004'!$A$3:$A$100,"-")</f>
        <v>-</v>
      </c>
      <c r="R102" s="6">
        <f>_xlfn.XLOOKUP(B102,'F3E 2002'!$B$3:$B$100,'F3E 2002'!$A$3:$A$100,"-")</f>
        <v>12</v>
      </c>
      <c r="S102" s="6" t="str">
        <f>_xlfn.XLOOKUP(B102,'F3E 2000'!$B$3:$B$100,'F3E 2000'!$A$3:$A$100,"-")</f>
        <v>-</v>
      </c>
      <c r="T102" s="6" t="str">
        <f>_xlfn.XLOOKUP(B102,'F3E 1998'!$B$3:$B$100,'F3E 1998'!$A$3:$A$100,"-")</f>
        <v>-</v>
      </c>
      <c r="U102" s="6" t="str">
        <f>_xlfn.XLOOKUP(B102,'F3E 1996'!$B$3:$B$100,'F3E 1996'!$A$3:$A$100,"-")</f>
        <v>-</v>
      </c>
      <c r="V102" s="7" t="str">
        <f>_xlfn.XLOOKUP(B102,'F3E 1994'!$B$3:$B$100,'F3E 1994'!$A$3:$A$100,"-")</f>
        <v>-</v>
      </c>
    </row>
    <row r="103" spans="1:22" x14ac:dyDescent="0.45">
      <c r="A103" s="9">
        <f t="shared" si="2"/>
        <v>101</v>
      </c>
      <c r="B103" s="23" t="s">
        <v>133</v>
      </c>
      <c r="C103" s="24" t="s">
        <v>8</v>
      </c>
      <c r="D103" s="95">
        <f>MIN(_xlfn.XLOOKUP(B103,'F3E 2025'!B:B,'F3E 2025'!E:E,200),_xlfn.XLOOKUP(B103,'F3E 2023'!B:B,'F3E 2023'!E:E,200),_xlfn.XLOOKUP(B103,'F3E 2022'!B:B,'F3E 2022'!E:E,200),_xlfn.XLOOKUP(B103,'F3E 2019'!B:B,'F3E 2019'!E:E,200),_xlfn.XLOOKUP(B103,'F3E 2018'!B:B,'F3E 2018'!E:E,200),_xlfn.XLOOKUP(B103,'F3E 2016'!B:B,'F3E 2016'!E:E,200),_xlfn.XLOOKUP(B103,'F3E 2014'!B:B,'F3E 2014'!E:E,200),_xlfn.XLOOKUP(B103,'F3E 2012'!B:B,'F3E 2012'!E:E,200),_xlfn.XLOOKUP(B103,'F3E 2010'!B:B,'F3E 2010'!E:E,200),_xlfn.XLOOKUP(B103,'F3E 2008'!B:B,'F3E 2008'!B:B,200),_xlfn.XLOOKUP(B103,'F3E 2006'!B:B,'F3E 2006'!E:E,200),_xlfn.XLOOKUP(B103,'F3E 2004'!B:B,'F3E 2004'!E:E,200),_xlfn.XLOOKUP(B103,'F3E 2002'!B:B,'F3E 2002'!E:E,200),_xlfn.XLOOKUP(B103,'F3E 2000'!B:B,'F3E 2000'!E:E,200),_xlfn.XLOOKUP(B103,'F3E 1998'!B:B,'F3E 1998'!E:E,200),_xlfn.XLOOKUP(B103,'F3E 1996'!B:B,'F3E 1996'!E:E,200),_xlfn.XLOOKUP(B103,'F3E 1994'!B:B,'F3E 1994'!E:E,200))</f>
        <v>62.13</v>
      </c>
      <c r="E103" s="78">
        <f>_xlfn.XLOOKUP(F103,X:X,Y:Y,0)+_xlfn.XLOOKUP(G103,X:X,Y:Y,0)+_xlfn.XLOOKUP(H103,X:X,Y:Y,0)+_xlfn.XLOOKUP(I103,X:X,Y:Y,0)+_xlfn.XLOOKUP(J103,X:X,Y:Y,0)+_xlfn.XLOOKUP(K103,X:X,Y:Y,0)+_xlfn.XLOOKUP(L103,X:X,Y:Y,0)+_xlfn.XLOOKUP(M103,X:X,Y:Y,0)+_xlfn.XLOOKUP(N103,X:X,Y:Y,0)+_xlfn.XLOOKUP(O103,X:X,Y:Y,0)+_xlfn.XLOOKUP(P103,X:X,Y:Y,0)+_xlfn.XLOOKUP(Q103,X:X,Y:Y,0)+_xlfn.XLOOKUP(R103,X:X,Y:Y,0)+_xlfn.XLOOKUP(S103,X:X,Y:Y,0)+_xlfn.XLOOKUP(T103,X:X,Y:Y,0)+_xlfn.XLOOKUP(U103,X:X,Y:Y,0)+_xlfn.XLOOKUP(V103,X:X,Y:Y,0)</f>
        <v>21.567070527216483</v>
      </c>
      <c r="F103" s="6" t="str">
        <f>_xlfn.XLOOKUP(B103,'F3E 2025'!$B$3:$B$22,'F3E 2025'!$A$3:$A$22,"-")</f>
        <v>-</v>
      </c>
      <c r="G103" s="6" t="str">
        <f>_xlfn.XLOOKUP(B103,'F3E 2023'!$B$3:$B$22,'F3E 2023'!$A$3:$A$22,"-")</f>
        <v>-</v>
      </c>
      <c r="H103" s="6">
        <f>_xlfn.XLOOKUP(B103,'F3E 2022'!$B$3:$B$100,'F3E 2022'!$A$3:$A$100,"-")</f>
        <v>12</v>
      </c>
      <c r="I103" s="6" t="str">
        <f>_xlfn.XLOOKUP(B103,'F3E 2019'!$B$3:$B$100,'F3E 2019'!$A$3:$A$100,"-")</f>
        <v>-</v>
      </c>
      <c r="J103" s="6" t="str">
        <f>_xlfn.XLOOKUP(B103,'F3E 2018'!$B$3:$B$96,'F3E 2018'!$A$3:$A$96,"-")</f>
        <v>-</v>
      </c>
      <c r="K103" s="6" t="str">
        <f>_xlfn.XLOOKUP(B103,'F3E 2016'!$B$3:$B$100,'F3E 2016'!$A$3:$A$100,"-")</f>
        <v>-</v>
      </c>
      <c r="L103" s="6" t="str">
        <f>_xlfn.XLOOKUP(B103,'F3E 2014'!$B$3:$B$100,'F3E 2014'!$A$3:$A$100,"-")</f>
        <v>-</v>
      </c>
      <c r="M103" s="6" t="str">
        <f>_xlfn.XLOOKUP(B103,'F3E 2012'!$B$3:$B$100,'F3E 2012'!$A$3:$A$100,"-")</f>
        <v>-</v>
      </c>
      <c r="N103" s="6" t="str">
        <f>_xlfn.XLOOKUP(B103,'F3E 2010'!$B$3:$B$100,'F3E 2010'!$A$3:$A$100,"-")</f>
        <v>-</v>
      </c>
      <c r="O103" s="6" t="str">
        <f>_xlfn.XLOOKUP(B103,'F3E 2008'!$B$3:$B$100,'F3E 2008'!$A$3:$A$100,"-")</f>
        <v>-</v>
      </c>
      <c r="P103" s="6" t="str">
        <f>_xlfn.XLOOKUP(B103,'F3E 2006'!$B$3:$B$100,'F3E 2006'!$A$3:$A$100,"-")</f>
        <v>-</v>
      </c>
      <c r="Q103" s="6" t="str">
        <f>_xlfn.XLOOKUP(B103,'F3E 2004'!$B$3:$B$100,'F3E 2004'!$A$3:$A$100,"-")</f>
        <v>-</v>
      </c>
      <c r="R103" s="6" t="str">
        <f>_xlfn.XLOOKUP(B103,'F3E 2002'!$B$3:$B$100,'F3E 2002'!$A$3:$A$100,"-")</f>
        <v>-</v>
      </c>
      <c r="S103" s="6" t="str">
        <f>_xlfn.XLOOKUP(B103,'F3E 2000'!$B$3:$B$100,'F3E 2000'!$A$3:$A$100,"-")</f>
        <v>-</v>
      </c>
      <c r="T103" s="6" t="str">
        <f>_xlfn.XLOOKUP(B103,'F3E 1998'!$B$3:$B$100,'F3E 1998'!$A$3:$A$100,"-")</f>
        <v>-</v>
      </c>
      <c r="U103" s="6" t="str">
        <f>_xlfn.XLOOKUP(B103,'F3E 1996'!$B$3:$B$100,'F3E 1996'!$A$3:$A$100,"-")</f>
        <v>-</v>
      </c>
      <c r="V103" s="7" t="str">
        <f>_xlfn.XLOOKUP(B103,'F3E 1994'!$B$3:$B$100,'F3E 1994'!$A$3:$A$100,"-")</f>
        <v>-</v>
      </c>
    </row>
    <row r="104" spans="1:22" x14ac:dyDescent="0.45">
      <c r="A104" s="9">
        <f t="shared" si="2"/>
        <v>102</v>
      </c>
      <c r="B104" s="23" t="s">
        <v>140</v>
      </c>
      <c r="C104" s="24" t="s">
        <v>52</v>
      </c>
      <c r="D104" s="95">
        <f>MIN(_xlfn.XLOOKUP(B104,'F3E 2025'!B:B,'F3E 2025'!E:E,200),_xlfn.XLOOKUP(B104,'F3E 2023'!B:B,'F3E 2023'!E:E,200),_xlfn.XLOOKUP(B104,'F3E 2022'!B:B,'F3E 2022'!E:E,200),_xlfn.XLOOKUP(B104,'F3E 2019'!B:B,'F3E 2019'!E:E,200),_xlfn.XLOOKUP(B104,'F3E 2018'!B:B,'F3E 2018'!E:E,200),_xlfn.XLOOKUP(B104,'F3E 2016'!B:B,'F3E 2016'!E:E,200),_xlfn.XLOOKUP(B104,'F3E 2014'!B:B,'F3E 2014'!E:E,200),_xlfn.XLOOKUP(B104,'F3E 2012'!B:B,'F3E 2012'!E:E,200),_xlfn.XLOOKUP(B104,'F3E 2010'!B:B,'F3E 2010'!E:E,200),_xlfn.XLOOKUP(B104,'F3E 2008'!B:B,'F3E 2008'!B:B,200),_xlfn.XLOOKUP(B104,'F3E 2006'!B:B,'F3E 2006'!E:E,200),_xlfn.XLOOKUP(B104,'F3E 2004'!B:B,'F3E 2004'!E:E,200),_xlfn.XLOOKUP(B104,'F3E 2002'!B:B,'F3E 2002'!E:E,200),_xlfn.XLOOKUP(B104,'F3E 2000'!B:B,'F3E 2000'!E:E,200),_xlfn.XLOOKUP(B104,'F3E 1998'!B:B,'F3E 1998'!E:E,200),_xlfn.XLOOKUP(B104,'F3E 1996'!B:B,'F3E 1996'!E:E,200),_xlfn.XLOOKUP(B104,'F3E 1994'!B:B,'F3E 1994'!E:E,200))</f>
        <v>57.56</v>
      </c>
      <c r="E104" s="78">
        <f>_xlfn.XLOOKUP(F104,X:X,Y:Y,0)+_xlfn.XLOOKUP(G104,X:X,Y:Y,0)+_xlfn.XLOOKUP(H104,X:X,Y:Y,0)+_xlfn.XLOOKUP(I104,X:X,Y:Y,0)+_xlfn.XLOOKUP(J104,X:X,Y:Y,0)+_xlfn.XLOOKUP(K104,X:X,Y:Y,0)+_xlfn.XLOOKUP(L104,X:X,Y:Y,0)+_xlfn.XLOOKUP(M104,X:X,Y:Y,0)+_xlfn.XLOOKUP(N104,X:X,Y:Y,0)+_xlfn.XLOOKUP(O104,X:X,Y:Y,0)+_xlfn.XLOOKUP(P104,X:X,Y:Y,0)+_xlfn.XLOOKUP(Q104,X:X,Y:Y,0)+_xlfn.XLOOKUP(R104,X:X,Y:Y,0)+_xlfn.XLOOKUP(S104,X:X,Y:Y,0)+_xlfn.XLOOKUP(T104,X:X,Y:Y,0)+_xlfn.XLOOKUP(U104,X:X,Y:Y,0)+_xlfn.XLOOKUP(V104,X:X,Y:Y,0)</f>
        <v>21.567070527216483</v>
      </c>
      <c r="F104" s="6" t="str">
        <f>_xlfn.XLOOKUP(B104,'F3E 2025'!$B$3:$B$22,'F3E 2025'!$A$3:$A$22,"-")</f>
        <v>-</v>
      </c>
      <c r="G104" s="6" t="str">
        <f>_xlfn.XLOOKUP(B104,'F3E 2023'!$B$3:$B$22,'F3E 2023'!$A$3:$A$22,"-")</f>
        <v>-</v>
      </c>
      <c r="H104" s="6" t="str">
        <f>_xlfn.XLOOKUP(B104,'F3E 2022'!$B$3:$B$100,'F3E 2022'!$A$3:$A$100,"-")</f>
        <v>-</v>
      </c>
      <c r="I104" s="6" t="str">
        <f>_xlfn.XLOOKUP(B104,'F3E 2019'!$B$3:$B$100,'F3E 2019'!$A$3:$A$100,"-")</f>
        <v>-</v>
      </c>
      <c r="J104" s="6">
        <f>_xlfn.XLOOKUP(B104,'F3E 2018'!$B$3:$B$96,'F3E 2018'!$A$3:$A$96,"-")</f>
        <v>12</v>
      </c>
      <c r="K104" s="6" t="str">
        <f>_xlfn.XLOOKUP(B104,'F3E 2016'!$B$3:$B$100,'F3E 2016'!$A$3:$A$100,"-")</f>
        <v>-</v>
      </c>
      <c r="L104" s="6" t="str">
        <f>_xlfn.XLOOKUP(B104,'F3E 2014'!$B$3:$B$100,'F3E 2014'!$A$3:$A$100,"-")</f>
        <v>-</v>
      </c>
      <c r="M104" s="6" t="str">
        <f>_xlfn.XLOOKUP(B104,'F3E 2012'!$B$3:$B$100,'F3E 2012'!$A$3:$A$100,"-")</f>
        <v>-</v>
      </c>
      <c r="N104" s="6" t="str">
        <f>_xlfn.XLOOKUP(B104,'F3E 2010'!$B$3:$B$100,'F3E 2010'!$A$3:$A$100,"-")</f>
        <v>-</v>
      </c>
      <c r="O104" s="6" t="str">
        <f>_xlfn.XLOOKUP(B104,'F3E 2008'!$B$3:$B$100,'F3E 2008'!$A$3:$A$100,"-")</f>
        <v>-</v>
      </c>
      <c r="P104" s="6" t="str">
        <f>_xlfn.XLOOKUP(B104,'F3E 2006'!$B$3:$B$100,'F3E 2006'!$A$3:$A$100,"-")</f>
        <v>-</v>
      </c>
      <c r="Q104" s="6" t="str">
        <f>_xlfn.XLOOKUP(B104,'F3E 2004'!$B$3:$B$100,'F3E 2004'!$A$3:$A$100,"-")</f>
        <v>-</v>
      </c>
      <c r="R104" s="6" t="str">
        <f>_xlfn.XLOOKUP(B104,'F3E 2002'!$B$3:$B$100,'F3E 2002'!$A$3:$A$100,"-")</f>
        <v>-</v>
      </c>
      <c r="S104" s="6" t="str">
        <f>_xlfn.XLOOKUP(B104,'F3E 2000'!$B$3:$B$100,'F3E 2000'!$A$3:$A$100,"-")</f>
        <v>-</v>
      </c>
      <c r="T104" s="6" t="str">
        <f>_xlfn.XLOOKUP(B104,'F3E 1998'!$B$3:$B$100,'F3E 1998'!$A$3:$A$100,"-")</f>
        <v>-</v>
      </c>
      <c r="U104" s="6" t="str">
        <f>_xlfn.XLOOKUP(B104,'F3E 1996'!$B$3:$B$100,'F3E 1996'!$A$3:$A$100,"-")</f>
        <v>-</v>
      </c>
      <c r="V104" s="7" t="str">
        <f>_xlfn.XLOOKUP(B104,'F3E 1994'!$B$3:$B$100,'F3E 1994'!$A$3:$A$100,"-")</f>
        <v>-</v>
      </c>
    </row>
    <row r="105" spans="1:22" x14ac:dyDescent="0.45">
      <c r="A105" s="9">
        <f t="shared" si="2"/>
        <v>103</v>
      </c>
      <c r="B105" s="23" t="s">
        <v>174</v>
      </c>
      <c r="C105" s="24" t="s">
        <v>27</v>
      </c>
      <c r="D105" s="95">
        <f>MIN(_xlfn.XLOOKUP(B105,'F3E 2025'!B:B,'F3E 2025'!E:E,200),_xlfn.XLOOKUP(B105,'F3E 2023'!B:B,'F3E 2023'!E:E,200),_xlfn.XLOOKUP(B105,'F3E 2022'!B:B,'F3E 2022'!E:E,200),_xlfn.XLOOKUP(B105,'F3E 2019'!B:B,'F3E 2019'!E:E,200),_xlfn.XLOOKUP(B105,'F3E 2018'!B:B,'F3E 2018'!E:E,200),_xlfn.XLOOKUP(B105,'F3E 2016'!B:B,'F3E 2016'!E:E,200),_xlfn.XLOOKUP(B105,'F3E 2014'!B:B,'F3E 2014'!E:E,200),_xlfn.XLOOKUP(B105,'F3E 2012'!B:B,'F3E 2012'!E:E,200),_xlfn.XLOOKUP(B105,'F3E 2010'!B:B,'F3E 2010'!E:E,200),_xlfn.XLOOKUP(B105,'F3E 2008'!B:B,'F3E 2008'!B:B,200),_xlfn.XLOOKUP(B105,'F3E 2006'!B:B,'F3E 2006'!E:E,200),_xlfn.XLOOKUP(B105,'F3E 2004'!B:B,'F3E 2004'!E:E,200),_xlfn.XLOOKUP(B105,'F3E 2002'!B:B,'F3E 2002'!E:E,200),_xlfn.XLOOKUP(B105,'F3E 2000'!B:B,'F3E 2000'!E:E,200),_xlfn.XLOOKUP(B105,'F3E 1998'!B:B,'F3E 1998'!E:E,200),_xlfn.XLOOKUP(B105,'F3E 1996'!B:B,'F3E 1996'!E:E,200),_xlfn.XLOOKUP(B105,'F3E 1994'!B:B,'F3E 1994'!E:E,200))</f>
        <v>62.366</v>
      </c>
      <c r="E105" s="78">
        <f>_xlfn.XLOOKUP(F105,X:X,Y:Y,0)+_xlfn.XLOOKUP(G105,X:X,Y:Y,0)+_xlfn.XLOOKUP(H105,X:X,Y:Y,0)+_xlfn.XLOOKUP(I105,X:X,Y:Y,0)+_xlfn.XLOOKUP(J105,X:X,Y:Y,0)+_xlfn.XLOOKUP(K105,X:X,Y:Y,0)+_xlfn.XLOOKUP(L105,X:X,Y:Y,0)+_xlfn.XLOOKUP(M105,X:X,Y:Y,0)+_xlfn.XLOOKUP(N105,X:X,Y:Y,0)+_xlfn.XLOOKUP(O105,X:X,Y:Y,0)+_xlfn.XLOOKUP(P105,X:X,Y:Y,0)+_xlfn.XLOOKUP(Q105,X:X,Y:Y,0)+_xlfn.XLOOKUP(R105,X:X,Y:Y,0)+_xlfn.XLOOKUP(S105,X:X,Y:Y,0)+_xlfn.XLOOKUP(T105,X:X,Y:Y,0)+_xlfn.XLOOKUP(U105,X:X,Y:Y,0)+_xlfn.XLOOKUP(V105,X:X,Y:Y,0)</f>
        <v>21.065844691036027</v>
      </c>
      <c r="F105" s="6" t="str">
        <f>_xlfn.XLOOKUP(B105,'F3E 2025'!$B$3:$B$22,'F3E 2025'!$A$3:$A$22,"-")</f>
        <v>-</v>
      </c>
      <c r="G105" s="6" t="str">
        <f>_xlfn.XLOOKUP(B105,'F3E 2023'!$B$3:$B$22,'F3E 2023'!$A$3:$A$22,"-")</f>
        <v>-</v>
      </c>
      <c r="H105" s="6" t="str">
        <f>_xlfn.XLOOKUP(B105,'F3E 2022'!$B$3:$B$100,'F3E 2022'!$A$3:$A$100,"-")</f>
        <v>-</v>
      </c>
      <c r="I105" s="6" t="str">
        <f>_xlfn.XLOOKUP(B105,'F3E 2019'!$B$3:$B$100,'F3E 2019'!$A$3:$A$100,"-")</f>
        <v>-</v>
      </c>
      <c r="J105" s="6" t="str">
        <f>_xlfn.XLOOKUP(B105,'F3E 2018'!$B$3:$B$96,'F3E 2018'!$A$3:$A$96,"-")</f>
        <v>-</v>
      </c>
      <c r="K105" s="6" t="str">
        <f>_xlfn.XLOOKUP(B105,'F3E 2016'!$B$3:$B$100,'F3E 2016'!$A$3:$A$100,"-")</f>
        <v>-</v>
      </c>
      <c r="L105" s="6" t="str">
        <f>_xlfn.XLOOKUP(B105,'F3E 2014'!$B$3:$B$100,'F3E 2014'!$A$3:$A$100,"-")</f>
        <v>-</v>
      </c>
      <c r="M105" s="6">
        <f>_xlfn.XLOOKUP(B105,'F3E 2012'!$B$3:$B$100,'F3E 2012'!$A$3:$A$100,"-")</f>
        <v>24</v>
      </c>
      <c r="N105" s="6">
        <f>_xlfn.XLOOKUP(B105,'F3E 2010'!$B$3:$B$100,'F3E 2010'!$A$3:$A$100,"-")</f>
        <v>28</v>
      </c>
      <c r="O105" s="6">
        <f>_xlfn.XLOOKUP(B105,'F3E 2008'!$B$3:$B$100,'F3E 2008'!$A$3:$A$100,"-")</f>
        <v>19</v>
      </c>
      <c r="P105" s="6" t="str">
        <f>_xlfn.XLOOKUP(B105,'F3E 2006'!$B$3:$B$100,'F3E 2006'!$A$3:$A$100,"-")</f>
        <v>-</v>
      </c>
      <c r="Q105" s="6" t="str">
        <f>_xlfn.XLOOKUP(B105,'F3E 2004'!$B$3:$B$100,'F3E 2004'!$A$3:$A$100,"-")</f>
        <v>-</v>
      </c>
      <c r="R105" s="6" t="str">
        <f>_xlfn.XLOOKUP(B105,'F3E 2002'!$B$3:$B$100,'F3E 2002'!$A$3:$A$100,"-")</f>
        <v>-</v>
      </c>
      <c r="S105" s="6" t="str">
        <f>_xlfn.XLOOKUP(B105,'F3E 2000'!$B$3:$B$100,'F3E 2000'!$A$3:$A$100,"-")</f>
        <v>-</v>
      </c>
      <c r="T105" s="6">
        <f>_xlfn.XLOOKUP(B105,'F3E 1998'!$B$3:$B$100,'F3E 1998'!$A$3:$A$100,"-")</f>
        <v>24</v>
      </c>
      <c r="U105" s="6" t="str">
        <f>_xlfn.XLOOKUP(B105,'F3E 1996'!$B$3:$B$100,'F3E 1996'!$A$3:$A$100,"-")</f>
        <v>-</v>
      </c>
      <c r="V105" s="7" t="str">
        <f>_xlfn.XLOOKUP(B105,'F3E 1994'!$B$3:$B$100,'F3E 1994'!$A$3:$A$100,"-")</f>
        <v>-</v>
      </c>
    </row>
    <row r="106" spans="1:22" x14ac:dyDescent="0.45">
      <c r="A106" s="9">
        <f t="shared" si="2"/>
        <v>104</v>
      </c>
      <c r="B106" s="23" t="s">
        <v>207</v>
      </c>
      <c r="C106" s="24" t="s">
        <v>184</v>
      </c>
      <c r="D106" s="95">
        <f>MIN(_xlfn.XLOOKUP(B106,'F3E 2025'!B:B,'F3E 2025'!E:E,200),_xlfn.XLOOKUP(B106,'F3E 2023'!B:B,'F3E 2023'!E:E,200),_xlfn.XLOOKUP(B106,'F3E 2022'!B:B,'F3E 2022'!E:E,200),_xlfn.XLOOKUP(B106,'F3E 2019'!B:B,'F3E 2019'!E:E,200),_xlfn.XLOOKUP(B106,'F3E 2018'!B:B,'F3E 2018'!E:E,200),_xlfn.XLOOKUP(B106,'F3E 2016'!B:B,'F3E 2016'!E:E,200),_xlfn.XLOOKUP(B106,'F3E 2014'!B:B,'F3E 2014'!E:E,200),_xlfn.XLOOKUP(B106,'F3E 2012'!B:B,'F3E 2012'!E:E,200),_xlfn.XLOOKUP(B106,'F3E 2010'!B:B,'F3E 2010'!E:E,200),_xlfn.XLOOKUP(B106,'F3E 2008'!B:B,'F3E 2008'!B:B,200),_xlfn.XLOOKUP(B106,'F3E 2006'!B:B,'F3E 2006'!E:E,200),_xlfn.XLOOKUP(B106,'F3E 2004'!B:B,'F3E 2004'!E:E,200),_xlfn.XLOOKUP(B106,'F3E 2002'!B:B,'F3E 2002'!E:E,200),_xlfn.XLOOKUP(B106,'F3E 2000'!B:B,'F3E 2000'!E:E,200),_xlfn.XLOOKUP(B106,'F3E 1998'!B:B,'F3E 1998'!E:E,200),_xlfn.XLOOKUP(B106,'F3E 1996'!B:B,'F3E 1996'!E:E,200),_xlfn.XLOOKUP(B106,'F3E 1994'!B:B,'F3E 1994'!E:E,200))</f>
        <v>120.94</v>
      </c>
      <c r="E106" s="78">
        <f>_xlfn.XLOOKUP(F106,X:X,Y:Y,0)+_xlfn.XLOOKUP(G106,X:X,Y:Y,0)+_xlfn.XLOOKUP(H106,X:X,Y:Y,0)+_xlfn.XLOOKUP(I106,X:X,Y:Y,0)+_xlfn.XLOOKUP(J106,X:X,Y:Y,0)+_xlfn.XLOOKUP(K106,X:X,Y:Y,0)+_xlfn.XLOOKUP(L106,X:X,Y:Y,0)+_xlfn.XLOOKUP(M106,X:X,Y:Y,0)+_xlfn.XLOOKUP(N106,X:X,Y:Y,0)+_xlfn.XLOOKUP(O106,X:X,Y:Y,0)+_xlfn.XLOOKUP(P106,X:X,Y:Y,0)+_xlfn.XLOOKUP(Q106,X:X,Y:Y,0)+_xlfn.XLOOKUP(R106,X:X,Y:Y,0)+_xlfn.XLOOKUP(S106,X:X,Y:Y,0)+_xlfn.XLOOKUP(T106,X:X,Y:Y,0)+_xlfn.XLOOKUP(U106,X:X,Y:Y,0)+_xlfn.XLOOKUP(V106,X:X,Y:Y,0)</f>
        <v>20.173571099404732</v>
      </c>
      <c r="F106" s="6" t="str">
        <f>_xlfn.XLOOKUP(B106,'F3E 2025'!$B$3:$B$22,'F3E 2025'!$A$3:$A$22,"-")</f>
        <v>-</v>
      </c>
      <c r="G106" s="6" t="str">
        <f>_xlfn.XLOOKUP(B106,'F3E 2023'!$B$3:$B$22,'F3E 2023'!$A$3:$A$22,"-")</f>
        <v>-</v>
      </c>
      <c r="H106" s="6" t="str">
        <f>_xlfn.XLOOKUP(B106,'F3E 2022'!$B$3:$B$100,'F3E 2022'!$A$3:$A$100,"-")</f>
        <v>-</v>
      </c>
      <c r="I106" s="6" t="str">
        <f>_xlfn.XLOOKUP(B106,'F3E 2019'!$B$3:$B$100,'F3E 2019'!$A$3:$A$100,"-")</f>
        <v>-</v>
      </c>
      <c r="J106" s="6" t="str">
        <f>_xlfn.XLOOKUP(B106,'F3E 2018'!$B$3:$B$96,'F3E 2018'!$A$3:$A$96,"-")</f>
        <v>-</v>
      </c>
      <c r="K106" s="6" t="str">
        <f>_xlfn.XLOOKUP(B106,'F3E 2016'!$B$3:$B$100,'F3E 2016'!$A$3:$A$100,"-")</f>
        <v>-</v>
      </c>
      <c r="L106" s="6" t="str">
        <f>_xlfn.XLOOKUP(B106,'F3E 2014'!$B$3:$B$100,'F3E 2014'!$A$3:$A$100,"-")</f>
        <v>-</v>
      </c>
      <c r="M106" s="6" t="str">
        <f>_xlfn.XLOOKUP(B106,'F3E 2012'!$B$3:$B$100,'F3E 2012'!$A$3:$A$100,"-")</f>
        <v>-</v>
      </c>
      <c r="N106" s="6" t="str">
        <f>_xlfn.XLOOKUP(B106,'F3E 2010'!$B$3:$B$100,'F3E 2010'!$A$3:$A$100,"-")</f>
        <v>-</v>
      </c>
      <c r="O106" s="6" t="str">
        <f>_xlfn.XLOOKUP(B106,'F3E 2008'!$B$3:$B$100,'F3E 2008'!$A$3:$A$100,"-")</f>
        <v>-</v>
      </c>
      <c r="P106" s="6" t="str">
        <f>_xlfn.XLOOKUP(B106,'F3E 2006'!$B$3:$B$100,'F3E 2006'!$A$3:$A$100,"-")</f>
        <v>-</v>
      </c>
      <c r="Q106" s="6" t="str">
        <f>_xlfn.XLOOKUP(B106,'F3E 2004'!$B$3:$B$100,'F3E 2004'!$A$3:$A$100,"-")</f>
        <v>-</v>
      </c>
      <c r="R106" s="6" t="str">
        <f>_xlfn.XLOOKUP(B106,'F3E 2002'!$B$3:$B$100,'F3E 2002'!$A$3:$A$100,"-")</f>
        <v>-</v>
      </c>
      <c r="S106" s="6" t="str">
        <f>_xlfn.XLOOKUP(B106,'F3E 2000'!$B$3:$B$100,'F3E 2000'!$A$3:$A$100,"-")</f>
        <v>-</v>
      </c>
      <c r="T106" s="6">
        <f>_xlfn.XLOOKUP(B106,'F3E 1998'!$B$3:$B$100,'F3E 1998'!$A$3:$A$100,"-")</f>
        <v>20</v>
      </c>
      <c r="U106" s="6">
        <f>_xlfn.XLOOKUP(B106,'F3E 1996'!$B$3:$B$100,'F3E 1996'!$A$3:$A$100,"-")</f>
        <v>16</v>
      </c>
      <c r="V106" s="7" t="str">
        <f>_xlfn.XLOOKUP(B106,'F3E 1994'!$B$3:$B$100,'F3E 1994'!$A$3:$A$100,"-")</f>
        <v>-</v>
      </c>
    </row>
    <row r="107" spans="1:22" x14ac:dyDescent="0.45">
      <c r="A107" s="9">
        <f t="shared" si="2"/>
        <v>105</v>
      </c>
      <c r="B107" s="23" t="s">
        <v>128</v>
      </c>
      <c r="C107" s="24" t="s">
        <v>44</v>
      </c>
      <c r="D107" s="95">
        <f>MIN(_xlfn.XLOOKUP(B107,'F3E 2025'!B:B,'F3E 2025'!E:E,200),_xlfn.XLOOKUP(B107,'F3E 2023'!B:B,'F3E 2023'!E:E,200),_xlfn.XLOOKUP(B107,'F3E 2022'!B:B,'F3E 2022'!E:E,200),_xlfn.XLOOKUP(B107,'F3E 2019'!B:B,'F3E 2019'!E:E,200),_xlfn.XLOOKUP(B107,'F3E 2018'!B:B,'F3E 2018'!E:E,200),_xlfn.XLOOKUP(B107,'F3E 2016'!B:B,'F3E 2016'!E:E,200),_xlfn.XLOOKUP(B107,'F3E 2014'!B:B,'F3E 2014'!E:E,200),_xlfn.XLOOKUP(B107,'F3E 2012'!B:B,'F3E 2012'!E:E,200),_xlfn.XLOOKUP(B107,'F3E 2010'!B:B,'F3E 2010'!E:E,200),_xlfn.XLOOKUP(B107,'F3E 2008'!B:B,'F3E 2008'!B:B,200),_xlfn.XLOOKUP(B107,'F3E 2006'!B:B,'F3E 2006'!E:E,200),_xlfn.XLOOKUP(B107,'F3E 2004'!B:B,'F3E 2004'!E:E,200),_xlfn.XLOOKUP(B107,'F3E 2002'!B:B,'F3E 2002'!E:E,200),_xlfn.XLOOKUP(B107,'F3E 2000'!B:B,'F3E 2000'!E:E,200),_xlfn.XLOOKUP(B107,'F3E 1998'!B:B,'F3E 1998'!E:E,200),_xlfn.XLOOKUP(B107,'F3E 1996'!B:B,'F3E 1996'!E:E,200),_xlfn.XLOOKUP(B107,'F3E 1994'!B:B,'F3E 1994'!E:E,200))</f>
        <v>66.48</v>
      </c>
      <c r="E107" s="78">
        <f>_xlfn.XLOOKUP(F107,X:X,Y:Y,0)+_xlfn.XLOOKUP(G107,X:X,Y:Y,0)+_xlfn.XLOOKUP(H107,X:X,Y:Y,0)+_xlfn.XLOOKUP(I107,X:X,Y:Y,0)+_xlfn.XLOOKUP(J107,X:X,Y:Y,0)+_xlfn.XLOOKUP(K107,X:X,Y:Y,0)+_xlfn.XLOOKUP(L107,X:X,Y:Y,0)+_xlfn.XLOOKUP(M107,X:X,Y:Y,0)+_xlfn.XLOOKUP(N107,X:X,Y:Y,0)+_xlfn.XLOOKUP(O107,X:X,Y:Y,0)+_xlfn.XLOOKUP(P107,X:X,Y:Y,0)+_xlfn.XLOOKUP(Q107,X:X,Y:Y,0)+_xlfn.XLOOKUP(R107,X:X,Y:Y,0)+_xlfn.XLOOKUP(S107,X:X,Y:Y,0)+_xlfn.XLOOKUP(T107,X:X,Y:Y,0)+_xlfn.XLOOKUP(U107,X:X,Y:Y,0)+_xlfn.XLOOKUP(V107,X:X,Y:Y,0)</f>
        <v>18.829138902647287</v>
      </c>
      <c r="F107" s="6" t="str">
        <f>_xlfn.XLOOKUP(B107,'F3E 2025'!$B$3:$B$22,'F3E 2025'!$A$3:$A$22,"-")</f>
        <v>-</v>
      </c>
      <c r="G107" s="6" t="str">
        <f>_xlfn.XLOOKUP(B107,'F3E 2023'!$B$3:$B$22,'F3E 2023'!$A$3:$A$22,"-")</f>
        <v>-</v>
      </c>
      <c r="H107" s="6" t="str">
        <f>_xlfn.XLOOKUP(B107,'F3E 2022'!$B$3:$B$100,'F3E 2022'!$A$3:$A$100,"-")</f>
        <v>-</v>
      </c>
      <c r="I107" s="6">
        <f>_xlfn.XLOOKUP(B107,'F3E 2019'!$B$3:$B$100,'F3E 2019'!$A$3:$A$100,"-")</f>
        <v>13</v>
      </c>
      <c r="J107" s="6" t="str">
        <f>_xlfn.XLOOKUP(B107,'F3E 2018'!$B$3:$B$96,'F3E 2018'!$A$3:$A$96,"-")</f>
        <v>-</v>
      </c>
      <c r="K107" s="6" t="str">
        <f>_xlfn.XLOOKUP(B107,'F3E 2016'!$B$3:$B$100,'F3E 2016'!$A$3:$A$100,"-")</f>
        <v>-</v>
      </c>
      <c r="L107" s="6" t="str">
        <f>_xlfn.XLOOKUP(B107,'F3E 2014'!$B$3:$B$100,'F3E 2014'!$A$3:$A$100,"-")</f>
        <v>-</v>
      </c>
      <c r="M107" s="6" t="str">
        <f>_xlfn.XLOOKUP(B107,'F3E 2012'!$B$3:$B$100,'F3E 2012'!$A$3:$A$100,"-")</f>
        <v>-</v>
      </c>
      <c r="N107" s="6" t="str">
        <f>_xlfn.XLOOKUP(B107,'F3E 2010'!$B$3:$B$100,'F3E 2010'!$A$3:$A$100,"-")</f>
        <v>-</v>
      </c>
      <c r="O107" s="6" t="str">
        <f>_xlfn.XLOOKUP(B107,'F3E 2008'!$B$3:$B$100,'F3E 2008'!$A$3:$A$100,"-")</f>
        <v>-</v>
      </c>
      <c r="P107" s="6" t="str">
        <f>_xlfn.XLOOKUP(B107,'F3E 2006'!$B$3:$B$100,'F3E 2006'!$A$3:$A$100,"-")</f>
        <v>-</v>
      </c>
      <c r="Q107" s="6" t="str">
        <f>_xlfn.XLOOKUP(B107,'F3E 2004'!$B$3:$B$100,'F3E 2004'!$A$3:$A$100,"-")</f>
        <v>-</v>
      </c>
      <c r="R107" s="6" t="str">
        <f>_xlfn.XLOOKUP(B107,'F3E 2002'!$B$3:$B$100,'F3E 2002'!$A$3:$A$100,"-")</f>
        <v>-</v>
      </c>
      <c r="S107" s="6" t="str">
        <f>_xlfn.XLOOKUP(B107,'F3E 2000'!$B$3:$B$100,'F3E 2000'!$A$3:$A$100,"-")</f>
        <v>-</v>
      </c>
      <c r="T107" s="6" t="str">
        <f>_xlfn.XLOOKUP(B107,'F3E 1998'!$B$3:$B$100,'F3E 1998'!$A$3:$A$100,"-")</f>
        <v>-</v>
      </c>
      <c r="U107" s="6" t="str">
        <f>_xlfn.XLOOKUP(B107,'F3E 1996'!$B$3:$B$100,'F3E 1996'!$A$3:$A$100,"-")</f>
        <v>-</v>
      </c>
      <c r="V107" s="7" t="str">
        <f>_xlfn.XLOOKUP(B107,'F3E 1994'!$B$3:$B$100,'F3E 1994'!$A$3:$A$100,"-")</f>
        <v>-</v>
      </c>
    </row>
    <row r="108" spans="1:22" x14ac:dyDescent="0.45">
      <c r="A108" s="9">
        <f t="shared" si="2"/>
        <v>106</v>
      </c>
      <c r="B108" s="23" t="s">
        <v>74</v>
      </c>
      <c r="C108" s="24" t="s">
        <v>17</v>
      </c>
      <c r="D108" s="95">
        <f>MIN(_xlfn.XLOOKUP(B108,'F3E 2025'!B:B,'F3E 2025'!E:E,200),_xlfn.XLOOKUP(B108,'F3E 2023'!B:B,'F3E 2023'!E:E,200),_xlfn.XLOOKUP(B108,'F3E 2022'!B:B,'F3E 2022'!E:E,200),_xlfn.XLOOKUP(B108,'F3E 2019'!B:B,'F3E 2019'!E:E,200),_xlfn.XLOOKUP(B108,'F3E 2018'!B:B,'F3E 2018'!E:E,200),_xlfn.XLOOKUP(B108,'F3E 2016'!B:B,'F3E 2016'!E:E,200),_xlfn.XLOOKUP(B108,'F3E 2014'!B:B,'F3E 2014'!E:E,200),_xlfn.XLOOKUP(B108,'F3E 2012'!B:B,'F3E 2012'!E:E,200),_xlfn.XLOOKUP(B108,'F3E 2010'!B:B,'F3E 2010'!E:E,200),_xlfn.XLOOKUP(B108,'F3E 2008'!B:B,'F3E 2008'!B:B,200),_xlfn.XLOOKUP(B108,'F3E 2006'!B:B,'F3E 2006'!E:E,200),_xlfn.XLOOKUP(B108,'F3E 2004'!B:B,'F3E 2004'!E:E,200),_xlfn.XLOOKUP(B108,'F3E 2002'!B:B,'F3E 2002'!E:E,200),_xlfn.XLOOKUP(B108,'F3E 2000'!B:B,'F3E 2000'!E:E,200),_xlfn.XLOOKUP(B108,'F3E 1998'!B:B,'F3E 1998'!E:E,200),_xlfn.XLOOKUP(B108,'F3E 1996'!B:B,'F3E 1996'!E:E,200),_xlfn.XLOOKUP(B108,'F3E 1994'!B:B,'F3E 1994'!E:E,200))</f>
        <v>104</v>
      </c>
      <c r="E108" s="78">
        <f>_xlfn.XLOOKUP(F108,X:X,Y:Y,0)+_xlfn.XLOOKUP(G108,X:X,Y:Y,0)+_xlfn.XLOOKUP(H108,X:X,Y:Y,0)+_xlfn.XLOOKUP(I108,X:X,Y:Y,0)+_xlfn.XLOOKUP(J108,X:X,Y:Y,0)+_xlfn.XLOOKUP(K108,X:X,Y:Y,0)+_xlfn.XLOOKUP(L108,X:X,Y:Y,0)+_xlfn.XLOOKUP(M108,X:X,Y:Y,0)+_xlfn.XLOOKUP(N108,X:X,Y:Y,0)+_xlfn.XLOOKUP(O108,X:X,Y:Y,0)+_xlfn.XLOOKUP(P108,X:X,Y:Y,0)+_xlfn.XLOOKUP(Q108,X:X,Y:Y,0)+_xlfn.XLOOKUP(R108,X:X,Y:Y,0)+_xlfn.XLOOKUP(S108,X:X,Y:Y,0)+_xlfn.XLOOKUP(T108,X:X,Y:Y,0)+_xlfn.XLOOKUP(U108,X:X,Y:Y,0)+_xlfn.XLOOKUP(V108,X:X,Y:Y,0)</f>
        <v>18.829138902647287</v>
      </c>
      <c r="F108" s="6" t="str">
        <f>_xlfn.XLOOKUP(B108,'F3E 2025'!$B$3:$B$22,'F3E 2025'!$A$3:$A$22,"-")</f>
        <v>-</v>
      </c>
      <c r="G108" s="6" t="str">
        <f>_xlfn.XLOOKUP(B108,'F3E 2023'!$B$3:$B$22,'F3E 2023'!$A$3:$A$22,"-")</f>
        <v>-</v>
      </c>
      <c r="H108" s="6" t="str">
        <f>_xlfn.XLOOKUP(B108,'F3E 2022'!$B$3:$B$100,'F3E 2022'!$A$3:$A$100,"-")</f>
        <v>-</v>
      </c>
      <c r="I108" s="6" t="str">
        <f>_xlfn.XLOOKUP(B108,'F3E 2019'!$B$3:$B$100,'F3E 2019'!$A$3:$A$100,"-")</f>
        <v>-</v>
      </c>
      <c r="J108" s="6" t="str">
        <f>_xlfn.XLOOKUP(B108,'F3E 2018'!$B$3:$B$96,'F3E 2018'!$A$3:$A$96,"-")</f>
        <v>-</v>
      </c>
      <c r="K108" s="6" t="str">
        <f>_xlfn.XLOOKUP(B108,'F3E 2016'!$B$3:$B$100,'F3E 2016'!$A$3:$A$100,"-")</f>
        <v>-</v>
      </c>
      <c r="L108" s="6" t="str">
        <f>_xlfn.XLOOKUP(B108,'F3E 2014'!$B$3:$B$100,'F3E 2014'!$A$3:$A$100,"-")</f>
        <v>-</v>
      </c>
      <c r="M108" s="6" t="str">
        <f>_xlfn.XLOOKUP(B108,'F3E 2012'!$B$3:$B$100,'F3E 2012'!$A$3:$A$100,"-")</f>
        <v>-</v>
      </c>
      <c r="N108" s="6" t="str">
        <f>_xlfn.XLOOKUP(B108,'F3E 2010'!$B$3:$B$100,'F3E 2010'!$A$3:$A$100,"-")</f>
        <v>-</v>
      </c>
      <c r="O108" s="6" t="str">
        <f>_xlfn.XLOOKUP(B108,'F3E 2008'!$B$3:$B$100,'F3E 2008'!$A$3:$A$100,"-")</f>
        <v>-</v>
      </c>
      <c r="P108" s="6" t="str">
        <f>_xlfn.XLOOKUP(B108,'F3E 2006'!$B$3:$B$100,'F3E 2006'!$A$3:$A$100,"-")</f>
        <v>-</v>
      </c>
      <c r="Q108" s="6" t="str">
        <f>_xlfn.XLOOKUP(B108,'F3E 2004'!$B$3:$B$100,'F3E 2004'!$A$3:$A$100,"-")</f>
        <v>-</v>
      </c>
      <c r="R108" s="6" t="str">
        <f>_xlfn.XLOOKUP(B108,'F3E 2002'!$B$3:$B$100,'F3E 2002'!$A$3:$A$100,"-")</f>
        <v>-</v>
      </c>
      <c r="S108" s="6" t="str">
        <f>_xlfn.XLOOKUP(B108,'F3E 2000'!$B$3:$B$100,'F3E 2000'!$A$3:$A$100,"-")</f>
        <v>-</v>
      </c>
      <c r="T108" s="6" t="str">
        <f>_xlfn.XLOOKUP(B108,'F3E 1998'!$B$3:$B$100,'F3E 1998'!$A$3:$A$100,"-")</f>
        <v>-</v>
      </c>
      <c r="U108" s="6">
        <f>_xlfn.XLOOKUP(B108,'F3E 1996'!$B$3:$B$100,'F3E 1996'!$A$3:$A$100,"-")</f>
        <v>13</v>
      </c>
      <c r="V108" s="7" t="str">
        <f>_xlfn.XLOOKUP(B108,'F3E 1994'!$B$3:$B$100,'F3E 1994'!$A$3:$A$100,"-")</f>
        <v>-</v>
      </c>
    </row>
    <row r="109" spans="1:22" x14ac:dyDescent="0.45">
      <c r="A109" s="9">
        <f t="shared" si="2"/>
        <v>107</v>
      </c>
      <c r="B109" s="23" t="s">
        <v>224</v>
      </c>
      <c r="C109" s="24" t="s">
        <v>267</v>
      </c>
      <c r="D109" s="95">
        <f>MIN(_xlfn.XLOOKUP(B109,'F3E 2025'!B:B,'F3E 2025'!E:E,200),_xlfn.XLOOKUP(B109,'F3E 2023'!B:B,'F3E 2023'!E:E,200),_xlfn.XLOOKUP(B109,'F3E 2022'!B:B,'F3E 2022'!E:E,200),_xlfn.XLOOKUP(B109,'F3E 2019'!B:B,'F3E 2019'!E:E,200),_xlfn.XLOOKUP(B109,'F3E 2018'!B:B,'F3E 2018'!E:E,200),_xlfn.XLOOKUP(B109,'F3E 2016'!B:B,'F3E 2016'!E:E,200),_xlfn.XLOOKUP(B109,'F3E 2014'!B:B,'F3E 2014'!E:E,200),_xlfn.XLOOKUP(B109,'F3E 2012'!B:B,'F3E 2012'!E:E,200),_xlfn.XLOOKUP(B109,'F3E 2010'!B:B,'F3E 2010'!E:E,200),_xlfn.XLOOKUP(B109,'F3E 2008'!B:B,'F3E 2008'!B:B,200),_xlfn.XLOOKUP(B109,'F3E 2006'!B:B,'F3E 2006'!E:E,200),_xlfn.XLOOKUP(B109,'F3E 2004'!B:B,'F3E 2004'!E:E,200),_xlfn.XLOOKUP(B109,'F3E 2002'!B:B,'F3E 2002'!E:E,200),_xlfn.XLOOKUP(B109,'F3E 2000'!B:B,'F3E 2000'!E:E,200),_xlfn.XLOOKUP(B109,'F3E 1998'!B:B,'F3E 1998'!E:E,200),_xlfn.XLOOKUP(B109,'F3E 1996'!B:B,'F3E 1996'!E:E,200),_xlfn.XLOOKUP(B109,'F3E 1994'!B:B,'F3E 1994'!E:E,200))</f>
        <v>108.2</v>
      </c>
      <c r="E109" s="78">
        <f>_xlfn.XLOOKUP(F109,X:X,Y:Y,0)+_xlfn.XLOOKUP(G109,X:X,Y:Y,0)+_xlfn.XLOOKUP(H109,X:X,Y:Y,0)+_xlfn.XLOOKUP(I109,X:X,Y:Y,0)+_xlfn.XLOOKUP(J109,X:X,Y:Y,0)+_xlfn.XLOOKUP(K109,X:X,Y:Y,0)+_xlfn.XLOOKUP(L109,X:X,Y:Y,0)+_xlfn.XLOOKUP(M109,X:X,Y:Y,0)+_xlfn.XLOOKUP(N109,X:X,Y:Y,0)+_xlfn.XLOOKUP(O109,X:X,Y:Y,0)+_xlfn.XLOOKUP(P109,X:X,Y:Y,0)+_xlfn.XLOOKUP(Q109,X:X,Y:Y,0)+_xlfn.XLOOKUP(R109,X:X,Y:Y,0)+_xlfn.XLOOKUP(S109,X:X,Y:Y,0)+_xlfn.XLOOKUP(T109,X:X,Y:Y,0)+_xlfn.XLOOKUP(U109,X:X,Y:Y,0)+_xlfn.XLOOKUP(V109,X:X,Y:Y,0)</f>
        <v>18.829138902647287</v>
      </c>
      <c r="F109" s="6" t="str">
        <f>_xlfn.XLOOKUP(B109,'F3E 2025'!$B$3:$B$22,'F3E 2025'!$A$3:$A$22,"-")</f>
        <v>-</v>
      </c>
      <c r="G109" s="6" t="str">
        <f>_xlfn.XLOOKUP(B109,'F3E 2023'!$B$3:$B$22,'F3E 2023'!$A$3:$A$22,"-")</f>
        <v>-</v>
      </c>
      <c r="H109" s="6" t="str">
        <f>_xlfn.XLOOKUP(B109,'F3E 2022'!$B$3:$B$100,'F3E 2022'!$A$3:$A$100,"-")</f>
        <v>-</v>
      </c>
      <c r="I109" s="6" t="str">
        <f>_xlfn.XLOOKUP(B109,'F3E 2019'!$B$3:$B$100,'F3E 2019'!$A$3:$A$100,"-")</f>
        <v>-</v>
      </c>
      <c r="J109" s="6" t="str">
        <f>_xlfn.XLOOKUP(B109,'F3E 2018'!$B$3:$B$96,'F3E 2018'!$A$3:$A$96,"-")</f>
        <v>-</v>
      </c>
      <c r="K109" s="6" t="str">
        <f>_xlfn.XLOOKUP(B109,'F3E 2016'!$B$3:$B$100,'F3E 2016'!$A$3:$A$100,"-")</f>
        <v>-</v>
      </c>
      <c r="L109" s="6" t="str">
        <f>_xlfn.XLOOKUP(B109,'F3E 2014'!$B$3:$B$100,'F3E 2014'!$A$3:$A$100,"-")</f>
        <v>-</v>
      </c>
      <c r="M109" s="6" t="str">
        <f>_xlfn.XLOOKUP(B109,'F3E 2012'!$B$3:$B$100,'F3E 2012'!$A$3:$A$100,"-")</f>
        <v>-</v>
      </c>
      <c r="N109" s="6" t="str">
        <f>_xlfn.XLOOKUP(B109,'F3E 2010'!$B$3:$B$100,'F3E 2010'!$A$3:$A$100,"-")</f>
        <v>-</v>
      </c>
      <c r="O109" s="6" t="str">
        <f>_xlfn.XLOOKUP(B109,'F3E 2008'!$B$3:$B$100,'F3E 2008'!$A$3:$A$100,"-")</f>
        <v>-</v>
      </c>
      <c r="P109" s="6" t="str">
        <f>_xlfn.XLOOKUP(B109,'F3E 2006'!$B$3:$B$100,'F3E 2006'!$A$3:$A$100,"-")</f>
        <v>-</v>
      </c>
      <c r="Q109" s="6" t="str">
        <f>_xlfn.XLOOKUP(B109,'F3E 2004'!$B$3:$B$100,'F3E 2004'!$A$3:$A$100,"-")</f>
        <v>-</v>
      </c>
      <c r="R109" s="6" t="str">
        <f>_xlfn.XLOOKUP(B109,'F3E 2002'!$B$3:$B$100,'F3E 2002'!$A$3:$A$100,"-")</f>
        <v>-</v>
      </c>
      <c r="S109" s="6" t="str">
        <f>_xlfn.XLOOKUP(B109,'F3E 2000'!$B$3:$B$100,'F3E 2000'!$A$3:$A$100,"-")</f>
        <v>-</v>
      </c>
      <c r="T109" s="6" t="str">
        <f>_xlfn.XLOOKUP(B109,'F3E 1998'!$B$3:$B$100,'F3E 1998'!$A$3:$A$100,"-")</f>
        <v>-</v>
      </c>
      <c r="U109" s="6" t="str">
        <f>_xlfn.XLOOKUP(B109,'F3E 1996'!$B$3:$B$100,'F3E 1996'!$A$3:$A$100,"-")</f>
        <v>-</v>
      </c>
      <c r="V109" s="7">
        <f>_xlfn.XLOOKUP(B109,'F3E 1994'!$B$3:$B$100,'F3E 1994'!$A$3:$A$100,"-")</f>
        <v>13</v>
      </c>
    </row>
    <row r="110" spans="1:22" x14ac:dyDescent="0.45">
      <c r="A110" s="9">
        <f t="shared" si="2"/>
        <v>108</v>
      </c>
      <c r="B110" s="96" t="s">
        <v>272</v>
      </c>
      <c r="C110" s="24" t="s">
        <v>267</v>
      </c>
      <c r="D110" s="95">
        <f>MIN(_xlfn.XLOOKUP(B110,'F3E 2025'!B:B,'F3E 2025'!E:E,200),_xlfn.XLOOKUP(B110,'F3E 2023'!B:B,'F3E 2023'!E:E,200),_xlfn.XLOOKUP(B110,'F3E 2022'!B:B,'F3E 2022'!E:E,200),_xlfn.XLOOKUP(B110,'F3E 2019'!B:B,'F3E 2019'!E:E,200),_xlfn.XLOOKUP(B110,'F3E 2018'!B:B,'F3E 2018'!E:E,200),_xlfn.XLOOKUP(B110,'F3E 2016'!B:B,'F3E 2016'!E:E,200),_xlfn.XLOOKUP(B110,'F3E 2014'!B:B,'F3E 2014'!E:E,200),_xlfn.XLOOKUP(B110,'F3E 2012'!B:B,'F3E 2012'!E:E,200),_xlfn.XLOOKUP(B110,'F3E 2010'!B:B,'F3E 2010'!E:E,200),_xlfn.XLOOKUP(B110,'F3E 2008'!B:B,'F3E 2008'!B:B,200),_xlfn.XLOOKUP(B110,'F3E 2006'!B:B,'F3E 2006'!E:E,200),_xlfn.XLOOKUP(B110,'F3E 2004'!B:B,'F3E 2004'!E:E,200),_xlfn.XLOOKUP(B110,'F3E 2002'!B:B,'F3E 2002'!E:E,200),_xlfn.XLOOKUP(B110,'F3E 2000'!B:B,'F3E 2000'!E:E,200),_xlfn.XLOOKUP(B110,'F3E 1998'!B:B,'F3E 1998'!E:E,200),_xlfn.XLOOKUP(B110,'F3E 1996'!B:B,'F3E 1996'!E:E,200),_xlfn.XLOOKUP(B110,'F3E 1994'!B:B,'F3E 1994'!E:E,200))</f>
        <v>200</v>
      </c>
      <c r="E110" s="78">
        <f>_xlfn.XLOOKUP(F110,X:X,Y:Y,0)+_xlfn.XLOOKUP(G110,X:X,Y:Y,0)+_xlfn.XLOOKUP(H110,X:X,Y:Y,0)+_xlfn.XLOOKUP(I110,X:X,Y:Y,0)+_xlfn.XLOOKUP(J110,X:X,Y:Y,0)+_xlfn.XLOOKUP(K110,X:X,Y:Y,0)+_xlfn.XLOOKUP(L110,X:X,Y:Y,0)+_xlfn.XLOOKUP(M110,X:X,Y:Y,0)+_xlfn.XLOOKUP(N110,X:X,Y:Y,0)+_xlfn.XLOOKUP(O110,X:X,Y:Y,0)+_xlfn.XLOOKUP(P110,X:X,Y:Y,0)+_xlfn.XLOOKUP(Q110,X:X,Y:Y,0)+_xlfn.XLOOKUP(R110,X:X,Y:Y,0)+_xlfn.XLOOKUP(S110,X:X,Y:Y,0)+_xlfn.XLOOKUP(T110,X:X,Y:Y,0)+_xlfn.XLOOKUP(U110,X:X,Y:Y,0)+_xlfn.XLOOKUP(V110,X:X,Y:Y,0)</f>
        <v>18.829138902647287</v>
      </c>
      <c r="F110" s="6" t="str">
        <f>_xlfn.XLOOKUP(B110,'F3E 2025'!$B$3:$B$22,'F3E 2025'!$A$3:$A$22,"-")</f>
        <v>-</v>
      </c>
      <c r="G110" s="6" t="str">
        <f>_xlfn.XLOOKUP(B110,'F3E 2023'!$B$3:$B$22,'F3E 2023'!$A$3:$A$22,"-")</f>
        <v>-</v>
      </c>
      <c r="H110" s="6" t="str">
        <f>_xlfn.XLOOKUP(B110,'F3E 2022'!$B$3:$B$100,'F3E 2022'!$A$3:$A$100,"-")</f>
        <v>-</v>
      </c>
      <c r="I110" s="6" t="str">
        <f>_xlfn.XLOOKUP(B110,'F3E 2019'!$B$3:$B$100,'F3E 2019'!$A$3:$A$100,"-")</f>
        <v>-</v>
      </c>
      <c r="J110" s="6" t="str">
        <f>_xlfn.XLOOKUP(B110,'F3E 2018'!$B$3:$B$96,'F3E 2018'!$A$3:$A$96,"-")</f>
        <v>-</v>
      </c>
      <c r="K110" s="6" t="str">
        <f>_xlfn.XLOOKUP(B110,'F3E 2016'!$B$3:$B$100,'F3E 2016'!$A$3:$A$100,"-")</f>
        <v>-</v>
      </c>
      <c r="L110" s="6" t="str">
        <f>_xlfn.XLOOKUP(B110,'F3E 2014'!$B$3:$B$100,'F3E 2014'!$A$3:$A$100,"-")</f>
        <v>-</v>
      </c>
      <c r="M110" s="6" t="str">
        <f>_xlfn.XLOOKUP(B110,'F3E 2012'!$B$3:$B$100,'F3E 2012'!$A$3:$A$100,"-")</f>
        <v>-</v>
      </c>
      <c r="N110" s="6" t="str">
        <f>_xlfn.XLOOKUP(B110,'F3E 2010'!$B$3:$B$100,'F3E 2010'!$A$3:$A$100,"-")</f>
        <v>-</v>
      </c>
      <c r="O110" s="6">
        <f>_xlfn.XLOOKUP(B110,'F3E 2008'!$B$3:$B$100,'F3E 2008'!$A$3:$A$100,"-")</f>
        <v>13</v>
      </c>
      <c r="P110" s="6" t="str">
        <f>_xlfn.XLOOKUP(B110,'F3E 2006'!$B$3:$B$100,'F3E 2006'!$A$3:$A$100,"-")</f>
        <v>-</v>
      </c>
      <c r="Q110" s="6" t="str">
        <f>_xlfn.XLOOKUP(B110,'F3E 2004'!$B$3:$B$100,'F3E 2004'!$A$3:$A$100,"-")</f>
        <v>-</v>
      </c>
      <c r="R110" s="6" t="str">
        <f>_xlfn.XLOOKUP(B110,'F3E 2002'!$B$3:$B$100,'F3E 2002'!$A$3:$A$100,"-")</f>
        <v>-</v>
      </c>
      <c r="S110" s="6" t="str">
        <f>_xlfn.XLOOKUP(B110,'F3E 2000'!$B$3:$B$100,'F3E 2000'!$A$3:$A$100,"-")</f>
        <v>-</v>
      </c>
      <c r="T110" s="6" t="str">
        <f>_xlfn.XLOOKUP(B110,'F3E 1998'!$B$3:$B$100,'F3E 1998'!$A$3:$A$100,"-")</f>
        <v>-</v>
      </c>
      <c r="U110" s="6" t="str">
        <f>_xlfn.XLOOKUP(B110,'F3E 1996'!$B$3:$B$100,'F3E 1996'!$A$3:$A$100,"-")</f>
        <v>-</v>
      </c>
      <c r="V110" s="7" t="str">
        <f>_xlfn.XLOOKUP(B110,'F3E 1994'!$B$3:$B$100,'F3E 1994'!$A$3:$A$100,"-")</f>
        <v>-</v>
      </c>
    </row>
    <row r="111" spans="1:22" x14ac:dyDescent="0.45">
      <c r="A111" s="9">
        <f t="shared" si="2"/>
        <v>109</v>
      </c>
      <c r="B111" s="23" t="s">
        <v>205</v>
      </c>
      <c r="C111" s="24" t="s">
        <v>27</v>
      </c>
      <c r="D111" s="95">
        <f>MIN(_xlfn.XLOOKUP(B111,'F3E 2025'!B:B,'F3E 2025'!E:E,200),_xlfn.XLOOKUP(B111,'F3E 2023'!B:B,'F3E 2023'!E:E,200),_xlfn.XLOOKUP(B111,'F3E 2022'!B:B,'F3E 2022'!E:E,200),_xlfn.XLOOKUP(B111,'F3E 2019'!B:B,'F3E 2019'!E:E,200),_xlfn.XLOOKUP(B111,'F3E 2018'!B:B,'F3E 2018'!E:E,200),_xlfn.XLOOKUP(B111,'F3E 2016'!B:B,'F3E 2016'!E:E,200),_xlfn.XLOOKUP(B111,'F3E 2014'!B:B,'F3E 2014'!E:E,200),_xlfn.XLOOKUP(B111,'F3E 2012'!B:B,'F3E 2012'!E:E,200),_xlfn.XLOOKUP(B111,'F3E 2010'!B:B,'F3E 2010'!E:E,200),_xlfn.XLOOKUP(B111,'F3E 2008'!B:B,'F3E 2008'!B:B,200),_xlfn.XLOOKUP(B111,'F3E 2006'!B:B,'F3E 2006'!E:E,200),_xlfn.XLOOKUP(B111,'F3E 2004'!B:B,'F3E 2004'!E:E,200),_xlfn.XLOOKUP(B111,'F3E 2002'!B:B,'F3E 2002'!E:E,200),_xlfn.XLOOKUP(B111,'F3E 2000'!B:B,'F3E 2000'!E:E,200),_xlfn.XLOOKUP(B111,'F3E 1998'!B:B,'F3E 1998'!E:E,200),_xlfn.XLOOKUP(B111,'F3E 1996'!B:B,'F3E 1996'!E:E,200),_xlfn.XLOOKUP(B111,'F3E 1994'!B:B,'F3E 1994'!E:E,200))</f>
        <v>102.77</v>
      </c>
      <c r="E111" s="78">
        <f>_xlfn.XLOOKUP(F111,X:X,Y:Y,0)+_xlfn.XLOOKUP(G111,X:X,Y:Y,0)+_xlfn.XLOOKUP(H111,X:X,Y:Y,0)+_xlfn.XLOOKUP(I111,X:X,Y:Y,0)+_xlfn.XLOOKUP(J111,X:X,Y:Y,0)+_xlfn.XLOOKUP(K111,X:X,Y:Y,0)+_xlfn.XLOOKUP(L111,X:X,Y:Y,0)+_xlfn.XLOOKUP(M111,X:X,Y:Y,0)+_xlfn.XLOOKUP(N111,X:X,Y:Y,0)+_xlfn.XLOOKUP(O111,X:X,Y:Y,0)+_xlfn.XLOOKUP(P111,X:X,Y:Y,0)+_xlfn.XLOOKUP(Q111,X:X,Y:Y,0)+_xlfn.XLOOKUP(R111,X:X,Y:Y,0)+_xlfn.XLOOKUP(S111,X:X,Y:Y,0)+_xlfn.XLOOKUP(T111,X:X,Y:Y,0)+_xlfn.XLOOKUP(U111,X:X,Y:Y,0)+_xlfn.XLOOKUP(V111,X:X,Y:Y,0)</f>
        <v>16.825488291915583</v>
      </c>
      <c r="F111" s="6" t="str">
        <f>_xlfn.XLOOKUP(B111,'F3E 2025'!$B$3:$B$22,'F3E 2025'!$A$3:$A$22,"-")</f>
        <v>-</v>
      </c>
      <c r="G111" s="6" t="str">
        <f>_xlfn.XLOOKUP(B111,'F3E 2023'!$B$3:$B$22,'F3E 2023'!$A$3:$A$22,"-")</f>
        <v>-</v>
      </c>
      <c r="H111" s="6" t="str">
        <f>_xlfn.XLOOKUP(B111,'F3E 2022'!$B$3:$B$100,'F3E 2022'!$A$3:$A$100,"-")</f>
        <v>-</v>
      </c>
      <c r="I111" s="6" t="str">
        <f>_xlfn.XLOOKUP(B111,'F3E 2019'!$B$3:$B$100,'F3E 2019'!$A$3:$A$100,"-")</f>
        <v>-</v>
      </c>
      <c r="J111" s="6" t="str">
        <f>_xlfn.XLOOKUP(B111,'F3E 2018'!$B$3:$B$96,'F3E 2018'!$A$3:$A$96,"-")</f>
        <v>-</v>
      </c>
      <c r="K111" s="6" t="str">
        <f>_xlfn.XLOOKUP(B111,'F3E 2016'!$B$3:$B$100,'F3E 2016'!$A$3:$A$100,"-")</f>
        <v>-</v>
      </c>
      <c r="L111" s="6" t="str">
        <f>_xlfn.XLOOKUP(B111,'F3E 2014'!$B$3:$B$100,'F3E 2014'!$A$3:$A$100,"-")</f>
        <v>-</v>
      </c>
      <c r="M111" s="6" t="str">
        <f>_xlfn.XLOOKUP(B111,'F3E 2012'!$B$3:$B$100,'F3E 2012'!$A$3:$A$100,"-")</f>
        <v>-</v>
      </c>
      <c r="N111" s="6" t="str">
        <f>_xlfn.XLOOKUP(B111,'F3E 2010'!$B$3:$B$100,'F3E 2010'!$A$3:$A$100,"-")</f>
        <v>-</v>
      </c>
      <c r="O111" s="6" t="str">
        <f>_xlfn.XLOOKUP(B111,'F3E 2008'!$B$3:$B$100,'F3E 2008'!$A$3:$A$100,"-")</f>
        <v>-</v>
      </c>
      <c r="P111" s="6" t="str">
        <f>_xlfn.XLOOKUP(B111,'F3E 2006'!$B$3:$B$100,'F3E 2006'!$A$3:$A$100,"-")</f>
        <v>-</v>
      </c>
      <c r="Q111" s="6" t="str">
        <f>_xlfn.XLOOKUP(B111,'F3E 2004'!$B$3:$B$100,'F3E 2004'!$A$3:$A$100,"-")</f>
        <v>-</v>
      </c>
      <c r="R111" s="6" t="str">
        <f>_xlfn.XLOOKUP(B111,'F3E 2002'!$B$3:$B$100,'F3E 2002'!$A$3:$A$100,"-")</f>
        <v>-</v>
      </c>
      <c r="S111" s="6" t="str">
        <f>_xlfn.XLOOKUP(B111,'F3E 2000'!$B$3:$B$100,'F3E 2000'!$A$3:$A$100,"-")</f>
        <v>-</v>
      </c>
      <c r="T111" s="6">
        <f>_xlfn.XLOOKUP(B111,'F3E 1998'!$B$3:$B$100,'F3E 1998'!$A$3:$A$100,"-")</f>
        <v>16</v>
      </c>
      <c r="U111" s="6">
        <f>_xlfn.XLOOKUP(B111,'F3E 1996'!$B$3:$B$100,'F3E 1996'!$A$3:$A$100,"-")</f>
        <v>25</v>
      </c>
      <c r="V111" s="7" t="str">
        <f>_xlfn.XLOOKUP(B111,'F3E 1994'!$B$3:$B$100,'F3E 1994'!$A$3:$A$100,"-")</f>
        <v>-</v>
      </c>
    </row>
    <row r="112" spans="1:22" x14ac:dyDescent="0.45">
      <c r="A112" s="9">
        <f t="shared" si="2"/>
        <v>110</v>
      </c>
      <c r="B112" s="23" t="s">
        <v>281</v>
      </c>
      <c r="C112" s="24" t="s">
        <v>15</v>
      </c>
      <c r="D112" s="95">
        <f>MIN(_xlfn.XLOOKUP(B112,'F3E 2025'!B:B,'F3E 2025'!E:E,200),_xlfn.XLOOKUP(B112,'F3E 2023'!B:B,'F3E 2023'!E:E,200),_xlfn.XLOOKUP(B112,'F3E 2022'!B:B,'F3E 2022'!E:E,200),_xlfn.XLOOKUP(B112,'F3E 2019'!B:B,'F3E 2019'!E:E,200),_xlfn.XLOOKUP(B112,'F3E 2018'!B:B,'F3E 2018'!E:E,200),_xlfn.XLOOKUP(B112,'F3E 2016'!B:B,'F3E 2016'!E:E,200),_xlfn.XLOOKUP(B112,'F3E 2014'!B:B,'F3E 2014'!E:E,200),_xlfn.XLOOKUP(B112,'F3E 2012'!B:B,'F3E 2012'!E:E,200),_xlfn.XLOOKUP(B112,'F3E 2010'!B:B,'F3E 2010'!E:E,200),_xlfn.XLOOKUP(B112,'F3E 2008'!B:B,'F3E 2008'!B:B,200),_xlfn.XLOOKUP(B112,'F3E 2006'!B:B,'F3E 2006'!E:E,200),_xlfn.XLOOKUP(B112,'F3E 2004'!B:B,'F3E 2004'!E:E,200),_xlfn.XLOOKUP(B112,'F3E 2002'!B:B,'F3E 2002'!E:E,200),_xlfn.XLOOKUP(B112,'F3E 2000'!B:B,'F3E 2000'!E:E,200),_xlfn.XLOOKUP(B112,'F3E 1998'!B:B,'F3E 1998'!E:E,200),_xlfn.XLOOKUP(B112,'F3E 1996'!B:B,'F3E 1996'!E:E,200),_xlfn.XLOOKUP(B112,'F3E 1994'!B:B,'F3E 1994'!E:E,200))</f>
        <v>59.81</v>
      </c>
      <c r="E112" s="78">
        <f>_xlfn.XLOOKUP(F112,X:X,Y:Y,0)+_xlfn.XLOOKUP(G112,X:X,Y:Y,0)+_xlfn.XLOOKUP(H112,X:X,Y:Y,0)+_xlfn.XLOOKUP(I112,X:X,Y:Y,0)+_xlfn.XLOOKUP(J112,X:X,Y:Y,0)+_xlfn.XLOOKUP(K112,X:X,Y:Y,0)+_xlfn.XLOOKUP(L112,X:X,Y:Y,0)+_xlfn.XLOOKUP(M112,X:X,Y:Y,0)+_xlfn.XLOOKUP(N112,X:X,Y:Y,0)+_xlfn.XLOOKUP(O112,X:X,Y:Y,0)+_xlfn.XLOOKUP(P112,X:X,Y:Y,0)+_xlfn.XLOOKUP(Q112,X:X,Y:Y,0)+_xlfn.XLOOKUP(R112,X:X,Y:Y,0)+_xlfn.XLOOKUP(S112,X:X,Y:Y,0)+_xlfn.XLOOKUP(T112,X:X,Y:Y,0)+_xlfn.XLOOKUP(U112,X:X,Y:Y,0)+_xlfn.XLOOKUP(V112,X:X,Y:Y,0)</f>
        <v>16.455686486281138</v>
      </c>
      <c r="F112" s="6">
        <f>_xlfn.XLOOKUP(B112,'F3E 2025'!$B$3:$B$22,'F3E 2025'!$A$3:$A$22,"-")</f>
        <v>14</v>
      </c>
      <c r="G112" s="6" t="str">
        <f>_xlfn.XLOOKUP(B112,'F3E 2023'!$B$3:$B$22,'F3E 2023'!$A$3:$A$22,"-")</f>
        <v>-</v>
      </c>
      <c r="H112" s="6" t="str">
        <f>_xlfn.XLOOKUP(B112,'F3E 2022'!$B$3:$B$100,'F3E 2022'!$A$3:$A$100,"-")</f>
        <v>-</v>
      </c>
      <c r="I112" s="6" t="str">
        <f>_xlfn.XLOOKUP(B112,'F3E 2019'!$B$3:$B$100,'F3E 2019'!$A$3:$A$100,"-")</f>
        <v>-</v>
      </c>
      <c r="J112" s="6" t="str">
        <f>_xlfn.XLOOKUP(B112,'F3E 2018'!$B$3:$B$96,'F3E 2018'!$A$3:$A$96,"-")</f>
        <v>-</v>
      </c>
      <c r="K112" s="6" t="str">
        <f>_xlfn.XLOOKUP(B112,'F3E 2016'!$B$3:$B$100,'F3E 2016'!$A$3:$A$100,"-")</f>
        <v>-</v>
      </c>
      <c r="L112" s="6" t="str">
        <f>_xlfn.XLOOKUP(B112,'F3E 2014'!$B$3:$B$100,'F3E 2014'!$A$3:$A$100,"-")</f>
        <v>-</v>
      </c>
      <c r="M112" s="6" t="str">
        <f>_xlfn.XLOOKUP(B112,'F3E 2012'!$B$3:$B$100,'F3E 2012'!$A$3:$A$100,"-")</f>
        <v>-</v>
      </c>
      <c r="N112" s="6" t="str">
        <f>_xlfn.XLOOKUP(B112,'F3E 2010'!$B$3:$B$100,'F3E 2010'!$A$3:$A$100,"-")</f>
        <v>-</v>
      </c>
      <c r="O112" s="6" t="str">
        <f>_xlfn.XLOOKUP(B112,'F3E 2008'!$B$3:$B$100,'F3E 2008'!$A$3:$A$100,"-")</f>
        <v>-</v>
      </c>
      <c r="P112" s="6" t="str">
        <f>_xlfn.XLOOKUP(B112,'F3E 2006'!$B$3:$B$100,'F3E 2006'!$A$3:$A$100,"-")</f>
        <v>-</v>
      </c>
      <c r="Q112" s="6" t="str">
        <f>_xlfn.XLOOKUP(B112,'F3E 2004'!$B$3:$B$100,'F3E 2004'!$A$3:$A$100,"-")</f>
        <v>-</v>
      </c>
      <c r="R112" s="6" t="str">
        <f>_xlfn.XLOOKUP(B112,'F3E 2002'!$B$3:$B$100,'F3E 2002'!$A$3:$A$100,"-")</f>
        <v>-</v>
      </c>
      <c r="S112" s="6" t="str">
        <f>_xlfn.XLOOKUP(B112,'F3E 2000'!$B$3:$B$100,'F3E 2000'!$A$3:$A$100,"-")</f>
        <v>-</v>
      </c>
      <c r="T112" s="6" t="str">
        <f>_xlfn.XLOOKUP(B112,'F3E 1998'!$B$3:$B$100,'F3E 1998'!$A$3:$A$100,"-")</f>
        <v>-</v>
      </c>
      <c r="U112" s="6" t="str">
        <f>_xlfn.XLOOKUP(B112,'F3E 1996'!$B$3:$B$100,'F3E 1996'!$A$3:$A$100,"-")</f>
        <v>-</v>
      </c>
      <c r="V112" s="7" t="str">
        <f>_xlfn.XLOOKUP(B112,'F3E 1994'!$B$3:$B$100,'F3E 1994'!$A$3:$A$100,"-")</f>
        <v>-</v>
      </c>
    </row>
    <row r="113" spans="1:22" x14ac:dyDescent="0.45">
      <c r="A113" s="9">
        <f t="shared" si="2"/>
        <v>111</v>
      </c>
      <c r="B113" s="23" t="s">
        <v>121</v>
      </c>
      <c r="C113" s="24" t="s">
        <v>10</v>
      </c>
      <c r="D113" s="95">
        <f>MIN(_xlfn.XLOOKUP(B113,'F3E 2025'!B:B,'F3E 2025'!E:E,200),_xlfn.XLOOKUP(B113,'F3E 2023'!B:B,'F3E 2023'!E:E,200),_xlfn.XLOOKUP(B113,'F3E 2022'!B:B,'F3E 2022'!E:E,200),_xlfn.XLOOKUP(B113,'F3E 2019'!B:B,'F3E 2019'!E:E,200),_xlfn.XLOOKUP(B113,'F3E 2018'!B:B,'F3E 2018'!E:E,200),_xlfn.XLOOKUP(B113,'F3E 2016'!B:B,'F3E 2016'!E:E,200),_xlfn.XLOOKUP(B113,'F3E 2014'!B:B,'F3E 2014'!E:E,200),_xlfn.XLOOKUP(B113,'F3E 2012'!B:B,'F3E 2012'!E:E,200),_xlfn.XLOOKUP(B113,'F3E 2010'!B:B,'F3E 2010'!E:E,200),_xlfn.XLOOKUP(B113,'F3E 2008'!B:B,'F3E 2008'!B:B,200),_xlfn.XLOOKUP(B113,'F3E 2006'!B:B,'F3E 2006'!E:E,200),_xlfn.XLOOKUP(B113,'F3E 2004'!B:B,'F3E 2004'!E:E,200),_xlfn.XLOOKUP(B113,'F3E 2002'!B:B,'F3E 2002'!E:E,200),_xlfn.XLOOKUP(B113,'F3E 2000'!B:B,'F3E 2000'!E:E,200),_xlfn.XLOOKUP(B113,'F3E 1998'!B:B,'F3E 1998'!E:E,200),_xlfn.XLOOKUP(B113,'F3E 1996'!B:B,'F3E 1996'!E:E,200),_xlfn.XLOOKUP(B113,'F3E 1994'!B:B,'F3E 1994'!E:E,200))</f>
        <v>63.34</v>
      </c>
      <c r="E113" s="78">
        <f>_xlfn.XLOOKUP(F113,X:X,Y:Y,0)+_xlfn.XLOOKUP(G113,X:X,Y:Y,0)+_xlfn.XLOOKUP(H113,X:X,Y:Y,0)+_xlfn.XLOOKUP(I113,X:X,Y:Y,0)+_xlfn.XLOOKUP(J113,X:X,Y:Y,0)+_xlfn.XLOOKUP(K113,X:X,Y:Y,0)+_xlfn.XLOOKUP(L113,X:X,Y:Y,0)+_xlfn.XLOOKUP(M113,X:X,Y:Y,0)+_xlfn.XLOOKUP(N113,X:X,Y:Y,0)+_xlfn.XLOOKUP(O113,X:X,Y:Y,0)+_xlfn.XLOOKUP(P113,X:X,Y:Y,0)+_xlfn.XLOOKUP(Q113,X:X,Y:Y,0)+_xlfn.XLOOKUP(R113,X:X,Y:Y,0)+_xlfn.XLOOKUP(S113,X:X,Y:Y,0)+_xlfn.XLOOKUP(T113,X:X,Y:Y,0)+_xlfn.XLOOKUP(U113,X:X,Y:Y,0)+_xlfn.XLOOKUP(V113,X:X,Y:Y,0)</f>
        <v>16.455686486281138</v>
      </c>
      <c r="F113" s="6" t="str">
        <f>_xlfn.XLOOKUP(B113,'F3E 2025'!$B$3:$B$22,'F3E 2025'!$A$3:$A$22,"-")</f>
        <v>-</v>
      </c>
      <c r="G113" s="6">
        <f>_xlfn.XLOOKUP(B113,'F3E 2023'!$B$3:$B$22,'F3E 2023'!$A$3:$A$22,"-")</f>
        <v>14</v>
      </c>
      <c r="H113" s="6" t="str">
        <f>_xlfn.XLOOKUP(B113,'F3E 2022'!$B$3:$B$100,'F3E 2022'!$A$3:$A$100,"-")</f>
        <v>-</v>
      </c>
      <c r="I113" s="6" t="str">
        <f>_xlfn.XLOOKUP(B113,'F3E 2019'!$B$3:$B$100,'F3E 2019'!$A$3:$A$100,"-")</f>
        <v>-</v>
      </c>
      <c r="J113" s="6" t="str">
        <f>_xlfn.XLOOKUP(B113,'F3E 2018'!$B$3:$B$96,'F3E 2018'!$A$3:$A$96,"-")</f>
        <v>-</v>
      </c>
      <c r="K113" s="6" t="str">
        <f>_xlfn.XLOOKUP(B113,'F3E 2016'!$B$3:$B$100,'F3E 2016'!$A$3:$A$100,"-")</f>
        <v>-</v>
      </c>
      <c r="L113" s="6" t="str">
        <f>_xlfn.XLOOKUP(B113,'F3E 2014'!$B$3:$B$100,'F3E 2014'!$A$3:$A$100,"-")</f>
        <v>-</v>
      </c>
      <c r="M113" s="6" t="str">
        <f>_xlfn.XLOOKUP(B113,'F3E 2012'!$B$3:$B$100,'F3E 2012'!$A$3:$A$100,"-")</f>
        <v>-</v>
      </c>
      <c r="N113" s="6" t="str">
        <f>_xlfn.XLOOKUP(B113,'F3E 2010'!$B$3:$B$100,'F3E 2010'!$A$3:$A$100,"-")</f>
        <v>-</v>
      </c>
      <c r="O113" s="6" t="str">
        <f>_xlfn.XLOOKUP(B113,'F3E 2008'!$B$3:$B$100,'F3E 2008'!$A$3:$A$100,"-")</f>
        <v>-</v>
      </c>
      <c r="P113" s="6" t="str">
        <f>_xlfn.XLOOKUP(B113,'F3E 2006'!$B$3:$B$100,'F3E 2006'!$A$3:$A$100,"-")</f>
        <v>-</v>
      </c>
      <c r="Q113" s="6" t="str">
        <f>_xlfn.XLOOKUP(B113,'F3E 2004'!$B$3:$B$100,'F3E 2004'!$A$3:$A$100,"-")</f>
        <v>-</v>
      </c>
      <c r="R113" s="6" t="str">
        <f>_xlfn.XLOOKUP(B113,'F3E 2002'!$B$3:$B$100,'F3E 2002'!$A$3:$A$100,"-")</f>
        <v>-</v>
      </c>
      <c r="S113" s="6" t="str">
        <f>_xlfn.XLOOKUP(B113,'F3E 2000'!$B$3:$B$100,'F3E 2000'!$A$3:$A$100,"-")</f>
        <v>-</v>
      </c>
      <c r="T113" s="6" t="str">
        <f>_xlfn.XLOOKUP(B113,'F3E 1998'!$B$3:$B$100,'F3E 1998'!$A$3:$A$100,"-")</f>
        <v>-</v>
      </c>
      <c r="U113" s="6" t="str">
        <f>_xlfn.XLOOKUP(B113,'F3E 1996'!$B$3:$B$100,'F3E 1996'!$A$3:$A$100,"-")</f>
        <v>-</v>
      </c>
      <c r="V113" s="7" t="str">
        <f>_xlfn.XLOOKUP(B113,'F3E 1994'!$B$3:$B$100,'F3E 1994'!$A$3:$A$100,"-")</f>
        <v>-</v>
      </c>
    </row>
    <row r="114" spans="1:22" x14ac:dyDescent="0.45">
      <c r="A114" s="9">
        <f t="shared" si="2"/>
        <v>112</v>
      </c>
      <c r="B114" s="23" t="s">
        <v>225</v>
      </c>
      <c r="C114" s="24" t="s">
        <v>17</v>
      </c>
      <c r="D114" s="95">
        <f>MIN(_xlfn.XLOOKUP(B114,'F3E 2025'!B:B,'F3E 2025'!E:E,200),_xlfn.XLOOKUP(B114,'F3E 2023'!B:B,'F3E 2023'!E:E,200),_xlfn.XLOOKUP(B114,'F3E 2022'!B:B,'F3E 2022'!E:E,200),_xlfn.XLOOKUP(B114,'F3E 2019'!B:B,'F3E 2019'!E:E,200),_xlfn.XLOOKUP(B114,'F3E 2018'!B:B,'F3E 2018'!E:E,200),_xlfn.XLOOKUP(B114,'F3E 2016'!B:B,'F3E 2016'!E:E,200),_xlfn.XLOOKUP(B114,'F3E 2014'!B:B,'F3E 2014'!E:E,200),_xlfn.XLOOKUP(B114,'F3E 2012'!B:B,'F3E 2012'!E:E,200),_xlfn.XLOOKUP(B114,'F3E 2010'!B:B,'F3E 2010'!E:E,200),_xlfn.XLOOKUP(B114,'F3E 2008'!B:B,'F3E 2008'!B:B,200),_xlfn.XLOOKUP(B114,'F3E 2006'!B:B,'F3E 2006'!E:E,200),_xlfn.XLOOKUP(B114,'F3E 2004'!B:B,'F3E 2004'!E:E,200),_xlfn.XLOOKUP(B114,'F3E 2002'!B:B,'F3E 2002'!E:E,200),_xlfn.XLOOKUP(B114,'F3E 2000'!B:B,'F3E 2000'!E:E,200),_xlfn.XLOOKUP(B114,'F3E 1998'!B:B,'F3E 1998'!E:E,200),_xlfn.XLOOKUP(B114,'F3E 1996'!B:B,'F3E 1996'!E:E,200),_xlfn.XLOOKUP(B114,'F3E 1994'!B:B,'F3E 1994'!E:E,200))</f>
        <v>123.2</v>
      </c>
      <c r="E114" s="78">
        <f>_xlfn.XLOOKUP(F114,X:X,Y:Y,0)+_xlfn.XLOOKUP(G114,X:X,Y:Y,0)+_xlfn.XLOOKUP(H114,X:X,Y:Y,0)+_xlfn.XLOOKUP(I114,X:X,Y:Y,0)+_xlfn.XLOOKUP(J114,X:X,Y:Y,0)+_xlfn.XLOOKUP(K114,X:X,Y:Y,0)+_xlfn.XLOOKUP(L114,X:X,Y:Y,0)+_xlfn.XLOOKUP(M114,X:X,Y:Y,0)+_xlfn.XLOOKUP(N114,X:X,Y:Y,0)+_xlfn.XLOOKUP(O114,X:X,Y:Y,0)+_xlfn.XLOOKUP(P114,X:X,Y:Y,0)+_xlfn.XLOOKUP(Q114,X:X,Y:Y,0)+_xlfn.XLOOKUP(R114,X:X,Y:Y,0)+_xlfn.XLOOKUP(S114,X:X,Y:Y,0)+_xlfn.XLOOKUP(T114,X:X,Y:Y,0)+_xlfn.XLOOKUP(U114,X:X,Y:Y,0)+_xlfn.XLOOKUP(V114,X:X,Y:Y,0)</f>
        <v>16.455686486281138</v>
      </c>
      <c r="F114" s="6" t="str">
        <f>_xlfn.XLOOKUP(B114,'F3E 2025'!$B$3:$B$22,'F3E 2025'!$A$3:$A$22,"-")</f>
        <v>-</v>
      </c>
      <c r="G114" s="6" t="str">
        <f>_xlfn.XLOOKUP(B114,'F3E 2023'!$B$3:$B$22,'F3E 2023'!$A$3:$A$22,"-")</f>
        <v>-</v>
      </c>
      <c r="H114" s="6" t="str">
        <f>_xlfn.XLOOKUP(B114,'F3E 2022'!$B$3:$B$100,'F3E 2022'!$A$3:$A$100,"-")</f>
        <v>-</v>
      </c>
      <c r="I114" s="6" t="str">
        <f>_xlfn.XLOOKUP(B114,'F3E 2019'!$B$3:$B$100,'F3E 2019'!$A$3:$A$100,"-")</f>
        <v>-</v>
      </c>
      <c r="J114" s="6" t="str">
        <f>_xlfn.XLOOKUP(B114,'F3E 2018'!$B$3:$B$96,'F3E 2018'!$A$3:$A$96,"-")</f>
        <v>-</v>
      </c>
      <c r="K114" s="6" t="str">
        <f>_xlfn.XLOOKUP(B114,'F3E 2016'!$B$3:$B$100,'F3E 2016'!$A$3:$A$100,"-")</f>
        <v>-</v>
      </c>
      <c r="L114" s="6" t="str">
        <f>_xlfn.XLOOKUP(B114,'F3E 2014'!$B$3:$B$100,'F3E 2014'!$A$3:$A$100,"-")</f>
        <v>-</v>
      </c>
      <c r="M114" s="6" t="str">
        <f>_xlfn.XLOOKUP(B114,'F3E 2012'!$B$3:$B$100,'F3E 2012'!$A$3:$A$100,"-")</f>
        <v>-</v>
      </c>
      <c r="N114" s="6" t="str">
        <f>_xlfn.XLOOKUP(B114,'F3E 2010'!$B$3:$B$100,'F3E 2010'!$A$3:$A$100,"-")</f>
        <v>-</v>
      </c>
      <c r="O114" s="6" t="str">
        <f>_xlfn.XLOOKUP(B114,'F3E 2008'!$B$3:$B$100,'F3E 2008'!$A$3:$A$100,"-")</f>
        <v>-</v>
      </c>
      <c r="P114" s="6" t="str">
        <f>_xlfn.XLOOKUP(B114,'F3E 2006'!$B$3:$B$100,'F3E 2006'!$A$3:$A$100,"-")</f>
        <v>-</v>
      </c>
      <c r="Q114" s="6" t="str">
        <f>_xlfn.XLOOKUP(B114,'F3E 2004'!$B$3:$B$100,'F3E 2004'!$A$3:$A$100,"-")</f>
        <v>-</v>
      </c>
      <c r="R114" s="6" t="str">
        <f>_xlfn.XLOOKUP(B114,'F3E 2002'!$B$3:$B$100,'F3E 2002'!$A$3:$A$100,"-")</f>
        <v>-</v>
      </c>
      <c r="S114" s="6" t="str">
        <f>_xlfn.XLOOKUP(B114,'F3E 2000'!$B$3:$B$100,'F3E 2000'!$A$3:$A$100,"-")</f>
        <v>-</v>
      </c>
      <c r="T114" s="6" t="str">
        <f>_xlfn.XLOOKUP(B114,'F3E 1998'!$B$3:$B$100,'F3E 1998'!$A$3:$A$100,"-")</f>
        <v>-</v>
      </c>
      <c r="U114" s="6" t="str">
        <f>_xlfn.XLOOKUP(B114,'F3E 1996'!$B$3:$B$100,'F3E 1996'!$A$3:$A$100,"-")</f>
        <v>-</v>
      </c>
      <c r="V114" s="7">
        <f>_xlfn.XLOOKUP(B114,'F3E 1994'!$B$3:$B$100,'F3E 1994'!$A$3:$A$100,"-")</f>
        <v>14</v>
      </c>
    </row>
    <row r="115" spans="1:22" x14ac:dyDescent="0.45">
      <c r="A115" s="9">
        <f t="shared" si="2"/>
        <v>113</v>
      </c>
      <c r="B115" s="23" t="s">
        <v>90</v>
      </c>
      <c r="C115" s="24" t="s">
        <v>81</v>
      </c>
      <c r="D115" s="95">
        <f>MIN(_xlfn.XLOOKUP(B115,'F3E 2025'!B:B,'F3E 2025'!E:E,200),_xlfn.XLOOKUP(B115,'F3E 2023'!B:B,'F3E 2023'!E:E,200),_xlfn.XLOOKUP(B115,'F3E 2022'!B:B,'F3E 2022'!E:E,200),_xlfn.XLOOKUP(B115,'F3E 2019'!B:B,'F3E 2019'!E:E,200),_xlfn.XLOOKUP(B115,'F3E 2018'!B:B,'F3E 2018'!E:E,200),_xlfn.XLOOKUP(B115,'F3E 2016'!B:B,'F3E 2016'!E:E,200),_xlfn.XLOOKUP(B115,'F3E 2014'!B:B,'F3E 2014'!E:E,200),_xlfn.XLOOKUP(B115,'F3E 2012'!B:B,'F3E 2012'!E:E,200),_xlfn.XLOOKUP(B115,'F3E 2010'!B:B,'F3E 2010'!E:E,200),_xlfn.XLOOKUP(B115,'F3E 2008'!B:B,'F3E 2008'!B:B,200),_xlfn.XLOOKUP(B115,'F3E 2006'!B:B,'F3E 2006'!E:E,200),_xlfn.XLOOKUP(B115,'F3E 2004'!B:B,'F3E 2004'!E:E,200),_xlfn.XLOOKUP(B115,'F3E 2002'!B:B,'F3E 2002'!E:E,200),_xlfn.XLOOKUP(B115,'F3E 2000'!B:B,'F3E 2000'!E:E,200),_xlfn.XLOOKUP(B115,'F3E 1998'!B:B,'F3E 1998'!E:E,200),_xlfn.XLOOKUP(B115,'F3E 1996'!B:B,'F3E 1996'!E:E,200),_xlfn.XLOOKUP(B115,'F3E 1994'!B:B,'F3E 1994'!E:E,200))</f>
        <v>68.900000000000006</v>
      </c>
      <c r="E115" s="78">
        <f>_xlfn.XLOOKUP(F115,X:X,Y:Y,0)+_xlfn.XLOOKUP(G115,X:X,Y:Y,0)+_xlfn.XLOOKUP(H115,X:X,Y:Y,0)+_xlfn.XLOOKUP(I115,X:X,Y:Y,0)+_xlfn.XLOOKUP(J115,X:X,Y:Y,0)+_xlfn.XLOOKUP(K115,X:X,Y:Y,0)+_xlfn.XLOOKUP(L115,X:X,Y:Y,0)+_xlfn.XLOOKUP(M115,X:X,Y:Y,0)+_xlfn.XLOOKUP(N115,X:X,Y:Y,0)+_xlfn.XLOOKUP(O115,X:X,Y:Y,0)+_xlfn.XLOOKUP(P115,X:X,Y:Y,0)+_xlfn.XLOOKUP(Q115,X:X,Y:Y,0)+_xlfn.XLOOKUP(R115,X:X,Y:Y,0)+_xlfn.XLOOKUP(S115,X:X,Y:Y,0)+_xlfn.XLOOKUP(T115,X:X,Y:Y,0)+_xlfn.XLOOKUP(U115,X:X,Y:Y,0)+_xlfn.XLOOKUP(V115,X:X,Y:Y,0)</f>
        <v>16.455686486281138</v>
      </c>
      <c r="F115" s="6" t="str">
        <f>_xlfn.XLOOKUP(B115,'F3E 2025'!$B$3:$B$22,'F3E 2025'!$A$3:$A$22,"-")</f>
        <v>-</v>
      </c>
      <c r="G115" s="6" t="str">
        <f>_xlfn.XLOOKUP(B115,'F3E 2023'!$B$3:$B$22,'F3E 2023'!$A$3:$A$22,"-")</f>
        <v>-</v>
      </c>
      <c r="H115" s="6" t="str">
        <f>_xlfn.XLOOKUP(B115,'F3E 2022'!$B$3:$B$100,'F3E 2022'!$A$3:$A$100,"-")</f>
        <v>-</v>
      </c>
      <c r="I115" s="6" t="str">
        <f>_xlfn.XLOOKUP(B115,'F3E 2019'!$B$3:$B$100,'F3E 2019'!$A$3:$A$100,"-")</f>
        <v>-</v>
      </c>
      <c r="J115" s="6" t="str">
        <f>_xlfn.XLOOKUP(B115,'F3E 2018'!$B$3:$B$96,'F3E 2018'!$A$3:$A$96,"-")</f>
        <v>-</v>
      </c>
      <c r="K115" s="6" t="str">
        <f>_xlfn.XLOOKUP(B115,'F3E 2016'!$B$3:$B$100,'F3E 2016'!$A$3:$A$100,"-")</f>
        <v>-</v>
      </c>
      <c r="L115" s="6" t="str">
        <f>_xlfn.XLOOKUP(B115,'F3E 2014'!$B$3:$B$100,'F3E 2014'!$A$3:$A$100,"-")</f>
        <v>-</v>
      </c>
      <c r="M115" s="6" t="str">
        <f>_xlfn.XLOOKUP(B115,'F3E 2012'!$B$3:$B$100,'F3E 2012'!$A$3:$A$100,"-")</f>
        <v>-</v>
      </c>
      <c r="N115" s="6" t="str">
        <f>_xlfn.XLOOKUP(B115,'F3E 2010'!$B$3:$B$100,'F3E 2010'!$A$3:$A$100,"-")</f>
        <v>-</v>
      </c>
      <c r="O115" s="6" t="str">
        <f>_xlfn.XLOOKUP(B115,'F3E 2008'!$B$3:$B$100,'F3E 2008'!$A$3:$A$100,"-")</f>
        <v>-</v>
      </c>
      <c r="P115" s="6">
        <f>_xlfn.XLOOKUP(B115,'F3E 2006'!$B$3:$B$100,'F3E 2006'!$A$3:$A$100,"-")</f>
        <v>14</v>
      </c>
      <c r="Q115" s="6" t="str">
        <f>_xlfn.XLOOKUP(B115,'F3E 2004'!$B$3:$B$100,'F3E 2004'!$A$3:$A$100,"-")</f>
        <v>-</v>
      </c>
      <c r="R115" s="6" t="str">
        <f>_xlfn.XLOOKUP(B115,'F3E 2002'!$B$3:$B$100,'F3E 2002'!$A$3:$A$100,"-")</f>
        <v>-</v>
      </c>
      <c r="S115" s="6" t="str">
        <f>_xlfn.XLOOKUP(B115,'F3E 2000'!$B$3:$B$100,'F3E 2000'!$A$3:$A$100,"-")</f>
        <v>-</v>
      </c>
      <c r="T115" s="6" t="str">
        <f>_xlfn.XLOOKUP(B115,'F3E 1998'!$B$3:$B$100,'F3E 1998'!$A$3:$A$100,"-")</f>
        <v>-</v>
      </c>
      <c r="U115" s="6" t="str">
        <f>_xlfn.XLOOKUP(B115,'F3E 1996'!$B$3:$B$100,'F3E 1996'!$A$3:$A$100,"-")</f>
        <v>-</v>
      </c>
      <c r="V115" s="7" t="str">
        <f>_xlfn.XLOOKUP(B115,'F3E 1994'!$B$3:$B$100,'F3E 1994'!$A$3:$A$100,"-")</f>
        <v>-</v>
      </c>
    </row>
    <row r="116" spans="1:22" x14ac:dyDescent="0.45">
      <c r="A116" s="9">
        <f t="shared" si="2"/>
        <v>114</v>
      </c>
      <c r="B116" s="23" t="s">
        <v>129</v>
      </c>
      <c r="C116" s="24" t="s">
        <v>52</v>
      </c>
      <c r="D116" s="95">
        <f>MIN(_xlfn.XLOOKUP(B116,'F3E 2025'!B:B,'F3E 2025'!E:E,200),_xlfn.XLOOKUP(B116,'F3E 2023'!B:B,'F3E 2023'!E:E,200),_xlfn.XLOOKUP(B116,'F3E 2022'!B:B,'F3E 2022'!E:E,200),_xlfn.XLOOKUP(B116,'F3E 2019'!B:B,'F3E 2019'!E:E,200),_xlfn.XLOOKUP(B116,'F3E 2018'!B:B,'F3E 2018'!E:E,200),_xlfn.XLOOKUP(B116,'F3E 2016'!B:B,'F3E 2016'!E:E,200),_xlfn.XLOOKUP(B116,'F3E 2014'!B:B,'F3E 2014'!E:E,200),_xlfn.XLOOKUP(B116,'F3E 2012'!B:B,'F3E 2012'!E:E,200),_xlfn.XLOOKUP(B116,'F3E 2010'!B:B,'F3E 2010'!E:E,200),_xlfn.XLOOKUP(B116,'F3E 2008'!B:B,'F3E 2008'!B:B,200),_xlfn.XLOOKUP(B116,'F3E 2006'!B:B,'F3E 2006'!E:E,200),_xlfn.XLOOKUP(B116,'F3E 2004'!B:B,'F3E 2004'!E:E,200),_xlfn.XLOOKUP(B116,'F3E 2002'!B:B,'F3E 2002'!E:E,200),_xlfn.XLOOKUP(B116,'F3E 2000'!B:B,'F3E 2000'!E:E,200),_xlfn.XLOOKUP(B116,'F3E 1998'!B:B,'F3E 1998'!E:E,200),_xlfn.XLOOKUP(B116,'F3E 1996'!B:B,'F3E 1996'!E:E,200),_xlfn.XLOOKUP(B116,'F3E 1994'!B:B,'F3E 1994'!E:E,200))</f>
        <v>59.82</v>
      </c>
      <c r="E116" s="78">
        <f>_xlfn.XLOOKUP(F116,X:X,Y:Y,0)+_xlfn.XLOOKUP(G116,X:X,Y:Y,0)+_xlfn.XLOOKUP(H116,X:X,Y:Y,0)+_xlfn.XLOOKUP(I116,X:X,Y:Y,0)+_xlfn.XLOOKUP(J116,X:X,Y:Y,0)+_xlfn.XLOOKUP(K116,X:X,Y:Y,0)+_xlfn.XLOOKUP(L116,X:X,Y:Y,0)+_xlfn.XLOOKUP(M116,X:X,Y:Y,0)+_xlfn.XLOOKUP(N116,X:X,Y:Y,0)+_xlfn.XLOOKUP(O116,X:X,Y:Y,0)+_xlfn.XLOOKUP(P116,X:X,Y:Y,0)+_xlfn.XLOOKUP(Q116,X:X,Y:Y,0)+_xlfn.XLOOKUP(R116,X:X,Y:Y,0)+_xlfn.XLOOKUP(S116,X:X,Y:Y,0)+_xlfn.XLOOKUP(T116,X:X,Y:Y,0)+_xlfn.XLOOKUP(U116,X:X,Y:Y,0)+_xlfn.XLOOKUP(V116,X:X,Y:Y,0)</f>
        <v>16.398047758479059</v>
      </c>
      <c r="F116" s="6" t="str">
        <f>_xlfn.XLOOKUP(B116,'F3E 2025'!$B$3:$B$22,'F3E 2025'!$A$3:$A$22,"-")</f>
        <v>-</v>
      </c>
      <c r="G116" s="6" t="str">
        <f>_xlfn.XLOOKUP(B116,'F3E 2023'!$B$3:$B$22,'F3E 2023'!$A$3:$A$22,"-")</f>
        <v>-</v>
      </c>
      <c r="H116" s="6" t="str">
        <f>_xlfn.XLOOKUP(B116,'F3E 2022'!$B$3:$B$100,'F3E 2022'!$A$3:$A$100,"-")</f>
        <v>-</v>
      </c>
      <c r="I116" s="6">
        <f>_xlfn.XLOOKUP(B116,'F3E 2019'!$B$3:$B$100,'F3E 2019'!$A$3:$A$100,"-")</f>
        <v>16</v>
      </c>
      <c r="J116" s="6" t="str">
        <f>_xlfn.XLOOKUP(B116,'F3E 2018'!$B$3:$B$96,'F3E 2018'!$A$3:$A$96,"-")</f>
        <v>-</v>
      </c>
      <c r="K116" s="6" t="str">
        <f>_xlfn.XLOOKUP(B116,'F3E 2016'!$B$3:$B$100,'F3E 2016'!$A$3:$A$100,"-")</f>
        <v>-</v>
      </c>
      <c r="L116" s="6">
        <f>_xlfn.XLOOKUP(B116,'F3E 2014'!$B$3:$B$100,'F3E 2014'!$A$3:$A$100,"-")</f>
        <v>26</v>
      </c>
      <c r="M116" s="6" t="str">
        <f>_xlfn.XLOOKUP(B116,'F3E 2012'!$B$3:$B$100,'F3E 2012'!$A$3:$A$100,"-")</f>
        <v>-</v>
      </c>
      <c r="N116" s="6" t="str">
        <f>_xlfn.XLOOKUP(B116,'F3E 2010'!$B$3:$B$100,'F3E 2010'!$A$3:$A$100,"-")</f>
        <v>-</v>
      </c>
      <c r="O116" s="6" t="str">
        <f>_xlfn.XLOOKUP(B116,'F3E 2008'!$B$3:$B$100,'F3E 2008'!$A$3:$A$100,"-")</f>
        <v>-</v>
      </c>
      <c r="P116" s="6" t="str">
        <f>_xlfn.XLOOKUP(B116,'F3E 2006'!$B$3:$B$100,'F3E 2006'!$A$3:$A$100,"-")</f>
        <v>-</v>
      </c>
      <c r="Q116" s="6" t="str">
        <f>_xlfn.XLOOKUP(B116,'F3E 2004'!$B$3:$B$100,'F3E 2004'!$A$3:$A$100,"-")</f>
        <v>-</v>
      </c>
      <c r="R116" s="6" t="str">
        <f>_xlfn.XLOOKUP(B116,'F3E 2002'!$B$3:$B$100,'F3E 2002'!$A$3:$A$100,"-")</f>
        <v>-</v>
      </c>
      <c r="S116" s="6" t="str">
        <f>_xlfn.XLOOKUP(B116,'F3E 2000'!$B$3:$B$100,'F3E 2000'!$A$3:$A$100,"-")</f>
        <v>-</v>
      </c>
      <c r="T116" s="6" t="str">
        <f>_xlfn.XLOOKUP(B116,'F3E 1998'!$B$3:$B$100,'F3E 1998'!$A$3:$A$100,"-")</f>
        <v>-</v>
      </c>
      <c r="U116" s="6" t="str">
        <f>_xlfn.XLOOKUP(B116,'F3E 1996'!$B$3:$B$100,'F3E 1996'!$A$3:$A$100,"-")</f>
        <v>-</v>
      </c>
      <c r="V116" s="7" t="str">
        <f>_xlfn.XLOOKUP(B116,'F3E 1994'!$B$3:$B$100,'F3E 1994'!$A$3:$A$100,"-")</f>
        <v>-</v>
      </c>
    </row>
    <row r="117" spans="1:22" x14ac:dyDescent="0.45">
      <c r="A117" s="9">
        <f t="shared" si="2"/>
        <v>115</v>
      </c>
      <c r="B117" s="23" t="s">
        <v>158</v>
      </c>
      <c r="C117" s="24" t="s">
        <v>267</v>
      </c>
      <c r="D117" s="95">
        <f>MIN(_xlfn.XLOOKUP(B117,'F3E 2025'!B:B,'F3E 2025'!E:E,200),_xlfn.XLOOKUP(B117,'F3E 2023'!B:B,'F3E 2023'!E:E,200),_xlfn.XLOOKUP(B117,'F3E 2022'!B:B,'F3E 2022'!E:E,200),_xlfn.XLOOKUP(B117,'F3E 2019'!B:B,'F3E 2019'!E:E,200),_xlfn.XLOOKUP(B117,'F3E 2018'!B:B,'F3E 2018'!E:E,200),_xlfn.XLOOKUP(B117,'F3E 2016'!B:B,'F3E 2016'!E:E,200),_xlfn.XLOOKUP(B117,'F3E 2014'!B:B,'F3E 2014'!E:E,200),_xlfn.XLOOKUP(B117,'F3E 2012'!B:B,'F3E 2012'!E:E,200),_xlfn.XLOOKUP(B117,'F3E 2010'!B:B,'F3E 2010'!E:E,200),_xlfn.XLOOKUP(B117,'F3E 2008'!B:B,'F3E 2008'!B:B,200),_xlfn.XLOOKUP(B117,'F3E 2006'!B:B,'F3E 2006'!E:E,200),_xlfn.XLOOKUP(B117,'F3E 2004'!B:B,'F3E 2004'!E:E,200),_xlfn.XLOOKUP(B117,'F3E 2002'!B:B,'F3E 2002'!E:E,200),_xlfn.XLOOKUP(B117,'F3E 2000'!B:B,'F3E 2000'!E:E,200),_xlfn.XLOOKUP(B117,'F3E 1998'!B:B,'F3E 1998'!E:E,200),_xlfn.XLOOKUP(B117,'F3E 1996'!B:B,'F3E 1996'!E:E,200),_xlfn.XLOOKUP(B117,'F3E 1994'!B:B,'F3E 1994'!E:E,200))</f>
        <v>58.83</v>
      </c>
      <c r="E117" s="78">
        <f>_xlfn.XLOOKUP(F117,X:X,Y:Y,0)+_xlfn.XLOOKUP(G117,X:X,Y:Y,0)+_xlfn.XLOOKUP(H117,X:X,Y:Y,0)+_xlfn.XLOOKUP(I117,X:X,Y:Y,0)+_xlfn.XLOOKUP(J117,X:X,Y:Y,0)+_xlfn.XLOOKUP(K117,X:X,Y:Y,0)+_xlfn.XLOOKUP(L117,X:X,Y:Y,0)+_xlfn.XLOOKUP(M117,X:X,Y:Y,0)+_xlfn.XLOOKUP(N117,X:X,Y:Y,0)+_xlfn.XLOOKUP(O117,X:X,Y:Y,0)+_xlfn.XLOOKUP(P117,X:X,Y:Y,0)+_xlfn.XLOOKUP(Q117,X:X,Y:Y,0)+_xlfn.XLOOKUP(R117,X:X,Y:Y,0)+_xlfn.XLOOKUP(S117,X:X,Y:Y,0)+_xlfn.XLOOKUP(T117,X:X,Y:Y,0)+_xlfn.XLOOKUP(U117,X:X,Y:Y,0)+_xlfn.XLOOKUP(V117,X:X,Y:Y,0)</f>
        <v>16.027509006585507</v>
      </c>
      <c r="F117" s="6" t="str">
        <f>_xlfn.XLOOKUP(B117,'F3E 2025'!$B$3:$B$22,'F3E 2025'!$A$3:$A$22,"-")</f>
        <v>-</v>
      </c>
      <c r="G117" s="6" t="str">
        <f>_xlfn.XLOOKUP(B117,'F3E 2023'!$B$3:$B$22,'F3E 2023'!$A$3:$A$22,"-")</f>
        <v>-</v>
      </c>
      <c r="H117" s="6" t="str">
        <f>_xlfn.XLOOKUP(B117,'F3E 2022'!$B$3:$B$100,'F3E 2022'!$A$3:$A$100,"-")</f>
        <v>-</v>
      </c>
      <c r="I117" s="6" t="str">
        <f>_xlfn.XLOOKUP(B117,'F3E 2019'!$B$3:$B$100,'F3E 2019'!$A$3:$A$100,"-")</f>
        <v>-</v>
      </c>
      <c r="J117" s="6" t="str">
        <f>_xlfn.XLOOKUP(B117,'F3E 2018'!$B$3:$B$96,'F3E 2018'!$A$3:$A$96,"-")</f>
        <v>-</v>
      </c>
      <c r="K117" s="6" t="str">
        <f>_xlfn.XLOOKUP(B117,'F3E 2016'!$B$3:$B$100,'F3E 2016'!$A$3:$A$100,"-")</f>
        <v>-</v>
      </c>
      <c r="L117" s="6">
        <f>_xlfn.XLOOKUP(B117,'F3E 2014'!$B$3:$B$100,'F3E 2014'!$A$3:$A$100,"-")</f>
        <v>16</v>
      </c>
      <c r="M117" s="6" t="str">
        <f>_xlfn.XLOOKUP(B117,'F3E 2012'!$B$3:$B$100,'F3E 2012'!$A$3:$A$100,"-")</f>
        <v>-</v>
      </c>
      <c r="N117" s="6">
        <f>_xlfn.XLOOKUP(B117,'F3E 2010'!$B$3:$B$100,'F3E 2010'!$A$3:$A$100,"-")</f>
        <v>27</v>
      </c>
      <c r="O117" s="6" t="str">
        <f>_xlfn.XLOOKUP(B117,'F3E 2008'!$B$3:$B$100,'F3E 2008'!$A$3:$A$100,"-")</f>
        <v>-</v>
      </c>
      <c r="P117" s="6" t="str">
        <f>_xlfn.XLOOKUP(B117,'F3E 2006'!$B$3:$B$100,'F3E 2006'!$A$3:$A$100,"-")</f>
        <v>-</v>
      </c>
      <c r="Q117" s="6" t="str">
        <f>_xlfn.XLOOKUP(B117,'F3E 2004'!$B$3:$B$100,'F3E 2004'!$A$3:$A$100,"-")</f>
        <v>-</v>
      </c>
      <c r="R117" s="6" t="str">
        <f>_xlfn.XLOOKUP(B117,'F3E 2002'!$B$3:$B$100,'F3E 2002'!$A$3:$A$100,"-")</f>
        <v>-</v>
      </c>
      <c r="S117" s="6" t="str">
        <f>_xlfn.XLOOKUP(B117,'F3E 2000'!$B$3:$B$100,'F3E 2000'!$A$3:$A$100,"-")</f>
        <v>-</v>
      </c>
      <c r="T117" s="6" t="str">
        <f>_xlfn.XLOOKUP(B117,'F3E 1998'!$B$3:$B$100,'F3E 1998'!$A$3:$A$100,"-")</f>
        <v>-</v>
      </c>
      <c r="U117" s="6" t="str">
        <f>_xlfn.XLOOKUP(B117,'F3E 1996'!$B$3:$B$100,'F3E 1996'!$A$3:$A$100,"-")</f>
        <v>-</v>
      </c>
      <c r="V117" s="7" t="str">
        <f>_xlfn.XLOOKUP(B117,'F3E 1994'!$B$3:$B$100,'F3E 1994'!$A$3:$A$100,"-")</f>
        <v>-</v>
      </c>
    </row>
    <row r="118" spans="1:22" x14ac:dyDescent="0.45">
      <c r="A118" s="9">
        <f t="shared" si="2"/>
        <v>116</v>
      </c>
      <c r="B118" s="23" t="s">
        <v>84</v>
      </c>
      <c r="C118" s="24" t="s">
        <v>50</v>
      </c>
      <c r="D118" s="95">
        <f>MIN(_xlfn.XLOOKUP(B118,'F3E 2025'!B:B,'F3E 2025'!E:E,200),_xlfn.XLOOKUP(B118,'F3E 2023'!B:B,'F3E 2023'!E:E,200),_xlfn.XLOOKUP(B118,'F3E 2022'!B:B,'F3E 2022'!E:E,200),_xlfn.XLOOKUP(B118,'F3E 2019'!B:B,'F3E 2019'!E:E,200),_xlfn.XLOOKUP(B118,'F3E 2018'!B:B,'F3E 2018'!E:E,200),_xlfn.XLOOKUP(B118,'F3E 2016'!B:B,'F3E 2016'!E:E,200),_xlfn.XLOOKUP(B118,'F3E 2014'!B:B,'F3E 2014'!E:E,200),_xlfn.XLOOKUP(B118,'F3E 2012'!B:B,'F3E 2012'!E:E,200),_xlfn.XLOOKUP(B118,'F3E 2010'!B:B,'F3E 2010'!E:E,200),_xlfn.XLOOKUP(B118,'F3E 2008'!B:B,'F3E 2008'!B:B,200),_xlfn.XLOOKUP(B118,'F3E 2006'!B:B,'F3E 2006'!E:E,200),_xlfn.XLOOKUP(B118,'F3E 2004'!B:B,'F3E 2004'!E:E,200),_xlfn.XLOOKUP(B118,'F3E 2002'!B:B,'F3E 2002'!E:E,200),_xlfn.XLOOKUP(B118,'F3E 2000'!B:B,'F3E 2000'!E:E,200),_xlfn.XLOOKUP(B118,'F3E 1998'!B:B,'F3E 1998'!E:E,200),_xlfn.XLOOKUP(B118,'F3E 1996'!B:B,'F3E 1996'!E:E,200),_xlfn.XLOOKUP(B118,'F3E 1994'!B:B,'F3E 1994'!E:E,200))</f>
        <v>71.599999999999994</v>
      </c>
      <c r="E118" s="78">
        <f>_xlfn.XLOOKUP(F118,X:X,Y:Y,0)+_xlfn.XLOOKUP(G118,X:X,Y:Y,0)+_xlfn.XLOOKUP(H118,X:X,Y:Y,0)+_xlfn.XLOOKUP(I118,X:X,Y:Y,0)+_xlfn.XLOOKUP(J118,X:X,Y:Y,0)+_xlfn.XLOOKUP(K118,X:X,Y:Y,0)+_xlfn.XLOOKUP(L118,X:X,Y:Y,0)+_xlfn.XLOOKUP(M118,X:X,Y:Y,0)+_xlfn.XLOOKUP(N118,X:X,Y:Y,0)+_xlfn.XLOOKUP(O118,X:X,Y:Y,0)+_xlfn.XLOOKUP(P118,X:X,Y:Y,0)+_xlfn.XLOOKUP(Q118,X:X,Y:Y,0)+_xlfn.XLOOKUP(R118,X:X,Y:Y,0)+_xlfn.XLOOKUP(S118,X:X,Y:Y,0)+_xlfn.XLOOKUP(T118,X:X,Y:Y,0)+_xlfn.XLOOKUP(U118,X:X,Y:Y,0)+_xlfn.XLOOKUP(V118,X:X,Y:Y,0)</f>
        <v>15.427845693315509</v>
      </c>
      <c r="F118" s="6" t="str">
        <f>_xlfn.XLOOKUP(B118,'F3E 2025'!$B$3:$B$22,'F3E 2025'!$A$3:$A$22,"-")</f>
        <v>-</v>
      </c>
      <c r="G118" s="6" t="str">
        <f>_xlfn.XLOOKUP(B118,'F3E 2023'!$B$3:$B$22,'F3E 2023'!$A$3:$A$22,"-")</f>
        <v>-</v>
      </c>
      <c r="H118" s="6" t="str">
        <f>_xlfn.XLOOKUP(B118,'F3E 2022'!$B$3:$B$100,'F3E 2022'!$A$3:$A$100,"-")</f>
        <v>-</v>
      </c>
      <c r="I118" s="6" t="str">
        <f>_xlfn.XLOOKUP(B118,'F3E 2019'!$B$3:$B$100,'F3E 2019'!$A$3:$A$100,"-")</f>
        <v>-</v>
      </c>
      <c r="J118" s="6" t="str">
        <f>_xlfn.XLOOKUP(B118,'F3E 2018'!$B$3:$B$96,'F3E 2018'!$A$3:$A$96,"-")</f>
        <v>-</v>
      </c>
      <c r="K118" s="6" t="str">
        <f>_xlfn.XLOOKUP(B118,'F3E 2016'!$B$3:$B$100,'F3E 2016'!$A$3:$A$100,"-")</f>
        <v>-</v>
      </c>
      <c r="L118" s="6" t="str">
        <f>_xlfn.XLOOKUP(B118,'F3E 2014'!$B$3:$B$100,'F3E 2014'!$A$3:$A$100,"-")</f>
        <v>-</v>
      </c>
      <c r="M118" s="6" t="str">
        <f>_xlfn.XLOOKUP(B118,'F3E 2012'!$B$3:$B$100,'F3E 2012'!$A$3:$A$100,"-")</f>
        <v>-</v>
      </c>
      <c r="N118" s="6">
        <f>_xlfn.XLOOKUP(B118,'F3E 2010'!$B$3:$B$100,'F3E 2010'!$A$3:$A$100,"-")</f>
        <v>29</v>
      </c>
      <c r="O118" s="6">
        <f>_xlfn.XLOOKUP(B118,'F3E 2008'!$B$3:$B$100,'F3E 2008'!$A$3:$A$100,"-")</f>
        <v>16</v>
      </c>
      <c r="P118" s="6" t="str">
        <f>_xlfn.XLOOKUP(B118,'F3E 2006'!$B$3:$B$100,'F3E 2006'!$A$3:$A$100,"-")</f>
        <v>-</v>
      </c>
      <c r="Q118" s="6" t="str">
        <f>_xlfn.XLOOKUP(B118,'F3E 2004'!$B$3:$B$100,'F3E 2004'!$A$3:$A$100,"-")</f>
        <v>-</v>
      </c>
      <c r="R118" s="6" t="str">
        <f>_xlfn.XLOOKUP(B118,'F3E 2002'!$B$3:$B$100,'F3E 2002'!$A$3:$A$100,"-")</f>
        <v>-</v>
      </c>
      <c r="S118" s="6" t="str">
        <f>_xlfn.XLOOKUP(B118,'F3E 2000'!$B$3:$B$100,'F3E 2000'!$A$3:$A$100,"-")</f>
        <v>-</v>
      </c>
      <c r="T118" s="6" t="str">
        <f>_xlfn.XLOOKUP(B118,'F3E 1998'!$B$3:$B$100,'F3E 1998'!$A$3:$A$100,"-")</f>
        <v>-</v>
      </c>
      <c r="U118" s="6" t="str">
        <f>_xlfn.XLOOKUP(B118,'F3E 1996'!$B$3:$B$100,'F3E 1996'!$A$3:$A$100,"-")</f>
        <v>-</v>
      </c>
      <c r="V118" s="7" t="str">
        <f>_xlfn.XLOOKUP(B118,'F3E 1994'!$B$3:$B$100,'F3E 1994'!$A$3:$A$100,"-")</f>
        <v>-</v>
      </c>
    </row>
    <row r="119" spans="1:22" x14ac:dyDescent="0.45">
      <c r="A119" s="9">
        <f t="shared" si="2"/>
        <v>117</v>
      </c>
      <c r="B119" s="23" t="s">
        <v>130</v>
      </c>
      <c r="C119" s="24" t="s">
        <v>52</v>
      </c>
      <c r="D119" s="95">
        <f>MIN(_xlfn.XLOOKUP(B119,'F3E 2025'!B:B,'F3E 2025'!E:E,200),_xlfn.XLOOKUP(B119,'F3E 2023'!B:B,'F3E 2023'!E:E,200),_xlfn.XLOOKUP(B119,'F3E 2022'!B:B,'F3E 2022'!E:E,200),_xlfn.XLOOKUP(B119,'F3E 2019'!B:B,'F3E 2019'!E:E,200),_xlfn.XLOOKUP(B119,'F3E 2018'!B:B,'F3E 2018'!E:E,200),_xlfn.XLOOKUP(B119,'F3E 2016'!B:B,'F3E 2016'!E:E,200),_xlfn.XLOOKUP(B119,'F3E 2014'!B:B,'F3E 2014'!E:E,200),_xlfn.XLOOKUP(B119,'F3E 2012'!B:B,'F3E 2012'!E:E,200),_xlfn.XLOOKUP(B119,'F3E 2010'!B:B,'F3E 2010'!E:E,200),_xlfn.XLOOKUP(B119,'F3E 2008'!B:B,'F3E 2008'!B:B,200),_xlfn.XLOOKUP(B119,'F3E 2006'!B:B,'F3E 2006'!E:E,200),_xlfn.XLOOKUP(B119,'F3E 2004'!B:B,'F3E 2004'!E:E,200),_xlfn.XLOOKUP(B119,'F3E 2002'!B:B,'F3E 2002'!E:E,200),_xlfn.XLOOKUP(B119,'F3E 2000'!B:B,'F3E 2000'!E:E,200),_xlfn.XLOOKUP(B119,'F3E 1998'!B:B,'F3E 1998'!E:E,200),_xlfn.XLOOKUP(B119,'F3E 1996'!B:B,'F3E 1996'!E:E,200),_xlfn.XLOOKUP(B119,'F3E 1994'!B:B,'F3E 1994'!E:E,200))</f>
        <v>60.94</v>
      </c>
      <c r="E119" s="78">
        <f>_xlfn.XLOOKUP(F119,X:X,Y:Y,0)+_xlfn.XLOOKUP(G119,X:X,Y:Y,0)+_xlfn.XLOOKUP(H119,X:X,Y:Y,0)+_xlfn.XLOOKUP(I119,X:X,Y:Y,0)+_xlfn.XLOOKUP(J119,X:X,Y:Y,0)+_xlfn.XLOOKUP(K119,X:X,Y:Y,0)+_xlfn.XLOOKUP(L119,X:X,Y:Y,0)+_xlfn.XLOOKUP(M119,X:X,Y:Y,0)+_xlfn.XLOOKUP(N119,X:X,Y:Y,0)+_xlfn.XLOOKUP(O119,X:X,Y:Y,0)+_xlfn.XLOOKUP(P119,X:X,Y:Y,0)+_xlfn.XLOOKUP(Q119,X:X,Y:Y,0)+_xlfn.XLOOKUP(R119,X:X,Y:Y,0)+_xlfn.XLOOKUP(S119,X:X,Y:Y,0)+_xlfn.XLOOKUP(T119,X:X,Y:Y,0)+_xlfn.XLOOKUP(U119,X:X,Y:Y,0)+_xlfn.XLOOKUP(V119,X:X,Y:Y,0)</f>
        <v>14.481349401373137</v>
      </c>
      <c r="F119" s="6" t="str">
        <f>_xlfn.XLOOKUP(B119,'F3E 2025'!$B$3:$B$22,'F3E 2025'!$A$3:$A$22,"-")</f>
        <v>-</v>
      </c>
      <c r="G119" s="6" t="str">
        <f>_xlfn.XLOOKUP(B119,'F3E 2023'!$B$3:$B$22,'F3E 2023'!$A$3:$A$22,"-")</f>
        <v>-</v>
      </c>
      <c r="H119" s="6" t="str">
        <f>_xlfn.XLOOKUP(B119,'F3E 2022'!$B$3:$B$100,'F3E 2022'!$A$3:$A$100,"-")</f>
        <v>-</v>
      </c>
      <c r="I119" s="6">
        <f>_xlfn.XLOOKUP(B119,'F3E 2019'!$B$3:$B$100,'F3E 2019'!$A$3:$A$100,"-")</f>
        <v>17</v>
      </c>
      <c r="J119" s="6" t="str">
        <f>_xlfn.XLOOKUP(B119,'F3E 2018'!$B$3:$B$96,'F3E 2018'!$A$3:$A$96,"-")</f>
        <v>-</v>
      </c>
      <c r="K119" s="6" t="str">
        <f>_xlfn.XLOOKUP(B119,'F3E 2016'!$B$3:$B$100,'F3E 2016'!$A$3:$A$100,"-")</f>
        <v>-</v>
      </c>
      <c r="L119" s="6">
        <f>_xlfn.XLOOKUP(B119,'F3E 2014'!$B$3:$B$100,'F3E 2014'!$A$3:$A$100,"-")</f>
        <v>27</v>
      </c>
      <c r="M119" s="6" t="str">
        <f>_xlfn.XLOOKUP(B119,'F3E 2012'!$B$3:$B$100,'F3E 2012'!$A$3:$A$100,"-")</f>
        <v>-</v>
      </c>
      <c r="N119" s="6" t="str">
        <f>_xlfn.XLOOKUP(B119,'F3E 2010'!$B$3:$B$100,'F3E 2010'!$A$3:$A$100,"-")</f>
        <v>-</v>
      </c>
      <c r="O119" s="6" t="str">
        <f>_xlfn.XLOOKUP(B119,'F3E 2008'!$B$3:$B$100,'F3E 2008'!$A$3:$A$100,"-")</f>
        <v>-</v>
      </c>
      <c r="P119" s="6" t="str">
        <f>_xlfn.XLOOKUP(B119,'F3E 2006'!$B$3:$B$100,'F3E 2006'!$A$3:$A$100,"-")</f>
        <v>-</v>
      </c>
      <c r="Q119" s="6" t="str">
        <f>_xlfn.XLOOKUP(B119,'F3E 2004'!$B$3:$B$100,'F3E 2004'!$A$3:$A$100,"-")</f>
        <v>-</v>
      </c>
      <c r="R119" s="6" t="str">
        <f>_xlfn.XLOOKUP(B119,'F3E 2002'!$B$3:$B$100,'F3E 2002'!$A$3:$A$100,"-")</f>
        <v>-</v>
      </c>
      <c r="S119" s="6" t="str">
        <f>_xlfn.XLOOKUP(B119,'F3E 2000'!$B$3:$B$100,'F3E 2000'!$A$3:$A$100,"-")</f>
        <v>-</v>
      </c>
      <c r="T119" s="6" t="str">
        <f>_xlfn.XLOOKUP(B119,'F3E 1998'!$B$3:$B$100,'F3E 1998'!$A$3:$A$100,"-")</f>
        <v>-</v>
      </c>
      <c r="U119" s="6" t="str">
        <f>_xlfn.XLOOKUP(B119,'F3E 1996'!$B$3:$B$100,'F3E 1996'!$A$3:$A$100,"-")</f>
        <v>-</v>
      </c>
      <c r="V119" s="7" t="str">
        <f>_xlfn.XLOOKUP(B119,'F3E 1994'!$B$3:$B$100,'F3E 1994'!$A$3:$A$100,"-")</f>
        <v>-</v>
      </c>
    </row>
    <row r="120" spans="1:22" x14ac:dyDescent="0.45">
      <c r="A120" s="9">
        <f t="shared" si="2"/>
        <v>118</v>
      </c>
      <c r="B120" s="23" t="s">
        <v>92</v>
      </c>
      <c r="C120" s="24" t="s">
        <v>78</v>
      </c>
      <c r="D120" s="95">
        <f>MIN(_xlfn.XLOOKUP(B120,'F3E 2025'!B:B,'F3E 2025'!E:E,200),_xlfn.XLOOKUP(B120,'F3E 2023'!B:B,'F3E 2023'!E:E,200),_xlfn.XLOOKUP(B120,'F3E 2022'!B:B,'F3E 2022'!E:E,200),_xlfn.XLOOKUP(B120,'F3E 2019'!B:B,'F3E 2019'!E:E,200),_xlfn.XLOOKUP(B120,'F3E 2018'!B:B,'F3E 2018'!E:E,200),_xlfn.XLOOKUP(B120,'F3E 2016'!B:B,'F3E 2016'!E:E,200),_xlfn.XLOOKUP(B120,'F3E 2014'!B:B,'F3E 2014'!E:E,200),_xlfn.XLOOKUP(B120,'F3E 2012'!B:B,'F3E 2012'!E:E,200),_xlfn.XLOOKUP(B120,'F3E 2010'!B:B,'F3E 2010'!E:E,200),_xlfn.XLOOKUP(B120,'F3E 2008'!B:B,'F3E 2008'!B:B,200),_xlfn.XLOOKUP(B120,'F3E 2006'!B:B,'F3E 2006'!E:E,200),_xlfn.XLOOKUP(B120,'F3E 2004'!B:B,'F3E 2004'!E:E,200),_xlfn.XLOOKUP(B120,'F3E 2002'!B:B,'F3E 2002'!E:E,200),_xlfn.XLOOKUP(B120,'F3E 2000'!B:B,'F3E 2000'!E:E,200),_xlfn.XLOOKUP(B120,'F3E 1998'!B:B,'F3E 1998'!E:E,200),_xlfn.XLOOKUP(B120,'F3E 1996'!B:B,'F3E 1996'!E:E,200),_xlfn.XLOOKUP(B120,'F3E 1994'!B:B,'F3E 1994'!E:E,200))</f>
        <v>76.73</v>
      </c>
      <c r="E120" s="78">
        <f>_xlfn.XLOOKUP(F120,X:X,Y:Y,0)+_xlfn.XLOOKUP(G120,X:X,Y:Y,0)+_xlfn.XLOOKUP(H120,X:X,Y:Y,0)+_xlfn.XLOOKUP(I120,X:X,Y:Y,0)+_xlfn.XLOOKUP(J120,X:X,Y:Y,0)+_xlfn.XLOOKUP(K120,X:X,Y:Y,0)+_xlfn.XLOOKUP(L120,X:X,Y:Y,0)+_xlfn.XLOOKUP(M120,X:X,Y:Y,0)+_xlfn.XLOOKUP(N120,X:X,Y:Y,0)+_xlfn.XLOOKUP(O120,X:X,Y:Y,0)+_xlfn.XLOOKUP(P120,X:X,Y:Y,0)+_xlfn.XLOOKUP(Q120,X:X,Y:Y,0)+_xlfn.XLOOKUP(R120,X:X,Y:Y,0)+_xlfn.XLOOKUP(S120,X:X,Y:Y,0)+_xlfn.XLOOKUP(T120,X:X,Y:Y,0)+_xlfn.XLOOKUP(U120,X:X,Y:Y,0)+_xlfn.XLOOKUP(V120,X:X,Y:Y,0)</f>
        <v>14.398193040424658</v>
      </c>
      <c r="F120" s="6" t="str">
        <f>_xlfn.XLOOKUP(B120,'F3E 2025'!$B$3:$B$22,'F3E 2025'!$A$3:$A$22,"-")</f>
        <v>-</v>
      </c>
      <c r="G120" s="6" t="str">
        <f>_xlfn.XLOOKUP(B120,'F3E 2023'!$B$3:$B$22,'F3E 2023'!$A$3:$A$22,"-")</f>
        <v>-</v>
      </c>
      <c r="H120" s="6" t="str">
        <f>_xlfn.XLOOKUP(B120,'F3E 2022'!$B$3:$B$100,'F3E 2022'!$A$3:$A$100,"-")</f>
        <v>-</v>
      </c>
      <c r="I120" s="6">
        <f>_xlfn.XLOOKUP(B120,'F3E 2019'!$B$3:$B$100,'F3E 2019'!$A$3:$A$100,"-")</f>
        <v>15</v>
      </c>
      <c r="J120" s="6" t="str">
        <f>_xlfn.XLOOKUP(B120,'F3E 2018'!$B$3:$B$96,'F3E 2018'!$A$3:$A$96,"-")</f>
        <v>-</v>
      </c>
      <c r="K120" s="6" t="str">
        <f>_xlfn.XLOOKUP(B120,'F3E 2016'!$B$3:$B$100,'F3E 2016'!$A$3:$A$100,"-")</f>
        <v>-</v>
      </c>
      <c r="L120" s="6" t="str">
        <f>_xlfn.XLOOKUP(B120,'F3E 2014'!$B$3:$B$100,'F3E 2014'!$A$3:$A$100,"-")</f>
        <v>-</v>
      </c>
      <c r="M120" s="6" t="str">
        <f>_xlfn.XLOOKUP(B120,'F3E 2012'!$B$3:$B$100,'F3E 2012'!$A$3:$A$100,"-")</f>
        <v>-</v>
      </c>
      <c r="N120" s="6" t="str">
        <f>_xlfn.XLOOKUP(B120,'F3E 2010'!$B$3:$B$100,'F3E 2010'!$A$3:$A$100,"-")</f>
        <v>-</v>
      </c>
      <c r="O120" s="6" t="str">
        <f>_xlfn.XLOOKUP(B120,'F3E 2008'!$B$3:$B$100,'F3E 2008'!$A$3:$A$100,"-")</f>
        <v>-</v>
      </c>
      <c r="P120" s="6" t="str">
        <f>_xlfn.XLOOKUP(B120,'F3E 2006'!$B$3:$B$100,'F3E 2006'!$A$3:$A$100,"-")</f>
        <v>-</v>
      </c>
      <c r="Q120" s="6" t="str">
        <f>_xlfn.XLOOKUP(B120,'F3E 2004'!$B$3:$B$100,'F3E 2004'!$A$3:$A$100,"-")</f>
        <v>-</v>
      </c>
      <c r="R120" s="6" t="str">
        <f>_xlfn.XLOOKUP(B120,'F3E 2002'!$B$3:$B$100,'F3E 2002'!$A$3:$A$100,"-")</f>
        <v>-</v>
      </c>
      <c r="S120" s="6" t="str">
        <f>_xlfn.XLOOKUP(B120,'F3E 2000'!$B$3:$B$100,'F3E 2000'!$A$3:$A$100,"-")</f>
        <v>-</v>
      </c>
      <c r="T120" s="6" t="str">
        <f>_xlfn.XLOOKUP(B120,'F3E 1998'!$B$3:$B$100,'F3E 1998'!$A$3:$A$100,"-")</f>
        <v>-</v>
      </c>
      <c r="U120" s="6" t="str">
        <f>_xlfn.XLOOKUP(B120,'F3E 1996'!$B$3:$B$100,'F3E 1996'!$A$3:$A$100,"-")</f>
        <v>-</v>
      </c>
      <c r="V120" s="7" t="str">
        <f>_xlfn.XLOOKUP(B120,'F3E 1994'!$B$3:$B$100,'F3E 1994'!$A$3:$A$100,"-")</f>
        <v>-</v>
      </c>
    </row>
    <row r="121" spans="1:22" x14ac:dyDescent="0.45">
      <c r="A121" s="9">
        <f t="shared" si="2"/>
        <v>119</v>
      </c>
      <c r="B121" s="23" t="s">
        <v>204</v>
      </c>
      <c r="C121" s="24" t="s">
        <v>44</v>
      </c>
      <c r="D121" s="95">
        <f>MIN(_xlfn.XLOOKUP(B121,'F3E 2025'!B:B,'F3E 2025'!E:E,200),_xlfn.XLOOKUP(B121,'F3E 2023'!B:B,'F3E 2023'!E:E,200),_xlfn.XLOOKUP(B121,'F3E 2022'!B:B,'F3E 2022'!E:E,200),_xlfn.XLOOKUP(B121,'F3E 2019'!B:B,'F3E 2019'!E:E,200),_xlfn.XLOOKUP(B121,'F3E 2018'!B:B,'F3E 2018'!E:E,200),_xlfn.XLOOKUP(B121,'F3E 2016'!B:B,'F3E 2016'!E:E,200),_xlfn.XLOOKUP(B121,'F3E 2014'!B:B,'F3E 2014'!E:E,200),_xlfn.XLOOKUP(B121,'F3E 2012'!B:B,'F3E 2012'!E:E,200),_xlfn.XLOOKUP(B121,'F3E 2010'!B:B,'F3E 2010'!E:E,200),_xlfn.XLOOKUP(B121,'F3E 2008'!B:B,'F3E 2008'!B:B,200),_xlfn.XLOOKUP(B121,'F3E 2006'!B:B,'F3E 2006'!E:E,200),_xlfn.XLOOKUP(B121,'F3E 2004'!B:B,'F3E 2004'!E:E,200),_xlfn.XLOOKUP(B121,'F3E 2002'!B:B,'F3E 2002'!E:E,200),_xlfn.XLOOKUP(B121,'F3E 2000'!B:B,'F3E 2000'!E:E,200),_xlfn.XLOOKUP(B121,'F3E 1998'!B:B,'F3E 1998'!E:E,200),_xlfn.XLOOKUP(B121,'F3E 1996'!B:B,'F3E 1996'!E:E,200),_xlfn.XLOOKUP(B121,'F3E 1994'!B:B,'F3E 1994'!E:E,200))</f>
        <v>100.78</v>
      </c>
      <c r="E121" s="78">
        <f>_xlfn.XLOOKUP(F121,X:X,Y:Y,0)+_xlfn.XLOOKUP(G121,X:X,Y:Y,0)+_xlfn.XLOOKUP(H121,X:X,Y:Y,0)+_xlfn.XLOOKUP(I121,X:X,Y:Y,0)+_xlfn.XLOOKUP(J121,X:X,Y:Y,0)+_xlfn.XLOOKUP(K121,X:X,Y:Y,0)+_xlfn.XLOOKUP(L121,X:X,Y:Y,0)+_xlfn.XLOOKUP(M121,X:X,Y:Y,0)+_xlfn.XLOOKUP(N121,X:X,Y:Y,0)+_xlfn.XLOOKUP(O121,X:X,Y:Y,0)+_xlfn.XLOOKUP(P121,X:X,Y:Y,0)+_xlfn.XLOOKUP(Q121,X:X,Y:Y,0)+_xlfn.XLOOKUP(R121,X:X,Y:Y,0)+_xlfn.XLOOKUP(S121,X:X,Y:Y,0)+_xlfn.XLOOKUP(T121,X:X,Y:Y,0)+_xlfn.XLOOKUP(U121,X:X,Y:Y,0)+_xlfn.XLOOKUP(V121,X:X,Y:Y,0)</f>
        <v>14.398193040424658</v>
      </c>
      <c r="F121" s="6" t="str">
        <f>_xlfn.XLOOKUP(B121,'F3E 2025'!$B$3:$B$22,'F3E 2025'!$A$3:$A$22,"-")</f>
        <v>-</v>
      </c>
      <c r="G121" s="6" t="str">
        <f>_xlfn.XLOOKUP(B121,'F3E 2023'!$B$3:$B$22,'F3E 2023'!$A$3:$A$22,"-")</f>
        <v>-</v>
      </c>
      <c r="H121" s="6" t="str">
        <f>_xlfn.XLOOKUP(B121,'F3E 2022'!$B$3:$B$100,'F3E 2022'!$A$3:$A$100,"-")</f>
        <v>-</v>
      </c>
      <c r="I121" s="6" t="str">
        <f>_xlfn.XLOOKUP(B121,'F3E 2019'!$B$3:$B$100,'F3E 2019'!$A$3:$A$100,"-")</f>
        <v>-</v>
      </c>
      <c r="J121" s="6" t="str">
        <f>_xlfn.XLOOKUP(B121,'F3E 2018'!$B$3:$B$96,'F3E 2018'!$A$3:$A$96,"-")</f>
        <v>-</v>
      </c>
      <c r="K121" s="6" t="str">
        <f>_xlfn.XLOOKUP(B121,'F3E 2016'!$B$3:$B$100,'F3E 2016'!$A$3:$A$100,"-")</f>
        <v>-</v>
      </c>
      <c r="L121" s="6" t="str">
        <f>_xlfn.XLOOKUP(B121,'F3E 2014'!$B$3:$B$100,'F3E 2014'!$A$3:$A$100,"-")</f>
        <v>-</v>
      </c>
      <c r="M121" s="6" t="str">
        <f>_xlfn.XLOOKUP(B121,'F3E 2012'!$B$3:$B$100,'F3E 2012'!$A$3:$A$100,"-")</f>
        <v>-</v>
      </c>
      <c r="N121" s="6" t="str">
        <f>_xlfn.XLOOKUP(B121,'F3E 2010'!$B$3:$B$100,'F3E 2010'!$A$3:$A$100,"-")</f>
        <v>-</v>
      </c>
      <c r="O121" s="6" t="str">
        <f>_xlfn.XLOOKUP(B121,'F3E 2008'!$B$3:$B$100,'F3E 2008'!$A$3:$A$100,"-")</f>
        <v>-</v>
      </c>
      <c r="P121" s="6" t="str">
        <f>_xlfn.XLOOKUP(B121,'F3E 2006'!$B$3:$B$100,'F3E 2006'!$A$3:$A$100,"-")</f>
        <v>-</v>
      </c>
      <c r="Q121" s="6" t="str">
        <f>_xlfn.XLOOKUP(B121,'F3E 2004'!$B$3:$B$100,'F3E 2004'!$A$3:$A$100,"-")</f>
        <v>-</v>
      </c>
      <c r="R121" s="6" t="str">
        <f>_xlfn.XLOOKUP(B121,'F3E 2002'!$B$3:$B$100,'F3E 2002'!$A$3:$A$100,"-")</f>
        <v>-</v>
      </c>
      <c r="S121" s="6" t="str">
        <f>_xlfn.XLOOKUP(B121,'F3E 2000'!$B$3:$B$100,'F3E 2000'!$A$3:$A$100,"-")</f>
        <v>-</v>
      </c>
      <c r="T121" s="6">
        <f>_xlfn.XLOOKUP(B121,'F3E 1998'!$B$3:$B$100,'F3E 1998'!$A$3:$A$100,"-")</f>
        <v>15</v>
      </c>
      <c r="U121" s="6" t="str">
        <f>_xlfn.XLOOKUP(B121,'F3E 1996'!$B$3:$B$100,'F3E 1996'!$A$3:$A$100,"-")</f>
        <v>-</v>
      </c>
      <c r="V121" s="7" t="str">
        <f>_xlfn.XLOOKUP(B121,'F3E 1994'!$B$3:$B$100,'F3E 1994'!$A$3:$A$100,"-")</f>
        <v>-</v>
      </c>
    </row>
    <row r="122" spans="1:22" x14ac:dyDescent="0.45">
      <c r="A122" s="9">
        <f t="shared" si="2"/>
        <v>120</v>
      </c>
      <c r="B122" s="23" t="s">
        <v>177</v>
      </c>
      <c r="C122" s="24" t="s">
        <v>39</v>
      </c>
      <c r="D122" s="95">
        <f>MIN(_xlfn.XLOOKUP(B122,'F3E 2025'!B:B,'F3E 2025'!E:E,200),_xlfn.XLOOKUP(B122,'F3E 2023'!B:B,'F3E 2023'!E:E,200),_xlfn.XLOOKUP(B122,'F3E 2022'!B:B,'F3E 2022'!E:E,200),_xlfn.XLOOKUP(B122,'F3E 2019'!B:B,'F3E 2019'!E:E,200),_xlfn.XLOOKUP(B122,'F3E 2018'!B:B,'F3E 2018'!E:E,200),_xlfn.XLOOKUP(B122,'F3E 2016'!B:B,'F3E 2016'!E:E,200),_xlfn.XLOOKUP(B122,'F3E 2014'!B:B,'F3E 2014'!E:E,200),_xlfn.XLOOKUP(B122,'F3E 2012'!B:B,'F3E 2012'!E:E,200),_xlfn.XLOOKUP(B122,'F3E 2010'!B:B,'F3E 2010'!E:E,200),_xlfn.XLOOKUP(B122,'F3E 2008'!B:B,'F3E 2008'!B:B,200),_xlfn.XLOOKUP(B122,'F3E 2006'!B:B,'F3E 2006'!E:E,200),_xlfn.XLOOKUP(B122,'F3E 2004'!B:B,'F3E 2004'!E:E,200),_xlfn.XLOOKUP(B122,'F3E 2002'!B:B,'F3E 2002'!E:E,200),_xlfn.XLOOKUP(B122,'F3E 2000'!B:B,'F3E 2000'!E:E,200),_xlfn.XLOOKUP(B122,'F3E 1998'!B:B,'F3E 1998'!E:E,200),_xlfn.XLOOKUP(B122,'F3E 1996'!B:B,'F3E 1996'!E:E,200),_xlfn.XLOOKUP(B122,'F3E 1994'!B:B,'F3E 1994'!E:E,200))</f>
        <v>74.400000000000006</v>
      </c>
      <c r="E122" s="78">
        <f>_xlfn.XLOOKUP(F122,X:X,Y:Y,0)+_xlfn.XLOOKUP(G122,X:X,Y:Y,0)+_xlfn.XLOOKUP(H122,X:X,Y:Y,0)+_xlfn.XLOOKUP(I122,X:X,Y:Y,0)+_xlfn.XLOOKUP(J122,X:X,Y:Y,0)+_xlfn.XLOOKUP(K122,X:X,Y:Y,0)+_xlfn.XLOOKUP(L122,X:X,Y:Y,0)+_xlfn.XLOOKUP(M122,X:X,Y:Y,0)+_xlfn.XLOOKUP(N122,X:X,Y:Y,0)+_xlfn.XLOOKUP(O122,X:X,Y:Y,0)+_xlfn.XLOOKUP(P122,X:X,Y:Y,0)+_xlfn.XLOOKUP(Q122,X:X,Y:Y,0)+_xlfn.XLOOKUP(R122,X:X,Y:Y,0)+_xlfn.XLOOKUP(S122,X:X,Y:Y,0)+_xlfn.XLOOKUP(T122,X:X,Y:Y,0)+_xlfn.XLOOKUP(U122,X:X,Y:Y,0)+_xlfn.XLOOKUP(V122,X:X,Y:Y,0)</f>
        <v>14.398193040424658</v>
      </c>
      <c r="F122" s="6" t="str">
        <f>_xlfn.XLOOKUP(B122,'F3E 2025'!$B$3:$B$22,'F3E 2025'!$A$3:$A$22,"-")</f>
        <v>-</v>
      </c>
      <c r="G122" s="6" t="str">
        <f>_xlfn.XLOOKUP(B122,'F3E 2023'!$B$3:$B$22,'F3E 2023'!$A$3:$A$22,"-")</f>
        <v>-</v>
      </c>
      <c r="H122" s="6" t="str">
        <f>_xlfn.XLOOKUP(B122,'F3E 2022'!$B$3:$B$100,'F3E 2022'!$A$3:$A$100,"-")</f>
        <v>-</v>
      </c>
      <c r="I122" s="6" t="str">
        <f>_xlfn.XLOOKUP(B122,'F3E 2019'!$B$3:$B$100,'F3E 2019'!$A$3:$A$100,"-")</f>
        <v>-</v>
      </c>
      <c r="J122" s="6" t="str">
        <f>_xlfn.XLOOKUP(B122,'F3E 2018'!$B$3:$B$96,'F3E 2018'!$A$3:$A$96,"-")</f>
        <v>-</v>
      </c>
      <c r="K122" s="6" t="str">
        <f>_xlfn.XLOOKUP(B122,'F3E 2016'!$B$3:$B$100,'F3E 2016'!$A$3:$A$100,"-")</f>
        <v>-</v>
      </c>
      <c r="L122" s="6" t="str">
        <f>_xlfn.XLOOKUP(B122,'F3E 2014'!$B$3:$B$100,'F3E 2014'!$A$3:$A$100,"-")</f>
        <v>-</v>
      </c>
      <c r="M122" s="6" t="str">
        <f>_xlfn.XLOOKUP(B122,'F3E 2012'!$B$3:$B$100,'F3E 2012'!$A$3:$A$100,"-")</f>
        <v>-</v>
      </c>
      <c r="N122" s="6" t="str">
        <f>_xlfn.XLOOKUP(B122,'F3E 2010'!$B$3:$B$100,'F3E 2010'!$A$3:$A$100,"-")</f>
        <v>-</v>
      </c>
      <c r="O122" s="6" t="str">
        <f>_xlfn.XLOOKUP(B122,'F3E 2008'!$B$3:$B$100,'F3E 2008'!$A$3:$A$100,"-")</f>
        <v>-</v>
      </c>
      <c r="P122" s="6">
        <f>_xlfn.XLOOKUP(B122,'F3E 2006'!$B$3:$B$100,'F3E 2006'!$A$3:$A$100,"-")</f>
        <v>15</v>
      </c>
      <c r="Q122" s="6" t="str">
        <f>_xlfn.XLOOKUP(B122,'F3E 2004'!$B$3:$B$100,'F3E 2004'!$A$3:$A$100,"-")</f>
        <v>-</v>
      </c>
      <c r="R122" s="6" t="str">
        <f>_xlfn.XLOOKUP(B122,'F3E 2002'!$B$3:$B$100,'F3E 2002'!$A$3:$A$100,"-")</f>
        <v>-</v>
      </c>
      <c r="S122" s="6" t="str">
        <f>_xlfn.XLOOKUP(B122,'F3E 2000'!$B$3:$B$100,'F3E 2000'!$A$3:$A$100,"-")</f>
        <v>-</v>
      </c>
      <c r="T122" s="6" t="str">
        <f>_xlfn.XLOOKUP(B122,'F3E 1998'!$B$3:$B$100,'F3E 1998'!$A$3:$A$100,"-")</f>
        <v>-</v>
      </c>
      <c r="U122" s="6" t="str">
        <f>_xlfn.XLOOKUP(B122,'F3E 1996'!$B$3:$B$100,'F3E 1996'!$A$3:$A$100,"-")</f>
        <v>-</v>
      </c>
      <c r="V122" s="7" t="str">
        <f>_xlfn.XLOOKUP(B122,'F3E 1994'!$B$3:$B$100,'F3E 1994'!$A$3:$A$100,"-")</f>
        <v>-</v>
      </c>
    </row>
    <row r="123" spans="1:22" x14ac:dyDescent="0.45">
      <c r="A123" s="9">
        <f t="shared" si="2"/>
        <v>121</v>
      </c>
      <c r="B123" s="23" t="s">
        <v>226</v>
      </c>
      <c r="C123" s="24" t="s">
        <v>17</v>
      </c>
      <c r="D123" s="95">
        <f>MIN(_xlfn.XLOOKUP(B123,'F3E 2025'!B:B,'F3E 2025'!E:E,200),_xlfn.XLOOKUP(B123,'F3E 2023'!B:B,'F3E 2023'!E:E,200),_xlfn.XLOOKUP(B123,'F3E 2022'!B:B,'F3E 2022'!E:E,200),_xlfn.XLOOKUP(B123,'F3E 2019'!B:B,'F3E 2019'!E:E,200),_xlfn.XLOOKUP(B123,'F3E 2018'!B:B,'F3E 2018'!E:E,200),_xlfn.XLOOKUP(B123,'F3E 2016'!B:B,'F3E 2016'!E:E,200),_xlfn.XLOOKUP(B123,'F3E 2014'!B:B,'F3E 2014'!E:E,200),_xlfn.XLOOKUP(B123,'F3E 2012'!B:B,'F3E 2012'!E:E,200),_xlfn.XLOOKUP(B123,'F3E 2010'!B:B,'F3E 2010'!E:E,200),_xlfn.XLOOKUP(B123,'F3E 2008'!B:B,'F3E 2008'!B:B,200),_xlfn.XLOOKUP(B123,'F3E 2006'!B:B,'F3E 2006'!E:E,200),_xlfn.XLOOKUP(B123,'F3E 2004'!B:B,'F3E 2004'!E:E,200),_xlfn.XLOOKUP(B123,'F3E 2002'!B:B,'F3E 2002'!E:E,200),_xlfn.XLOOKUP(B123,'F3E 2000'!B:B,'F3E 2000'!E:E,200),_xlfn.XLOOKUP(B123,'F3E 1998'!B:B,'F3E 1998'!E:E,200),_xlfn.XLOOKUP(B123,'F3E 1996'!B:B,'F3E 1996'!E:E,200),_xlfn.XLOOKUP(B123,'F3E 1994'!B:B,'F3E 1994'!E:E,200))</f>
        <v>113.1</v>
      </c>
      <c r="E123" s="78">
        <f>_xlfn.XLOOKUP(F123,X:X,Y:Y,0)+_xlfn.XLOOKUP(G123,X:X,Y:Y,0)+_xlfn.XLOOKUP(H123,X:X,Y:Y,0)+_xlfn.XLOOKUP(I123,X:X,Y:Y,0)+_xlfn.XLOOKUP(J123,X:X,Y:Y,0)+_xlfn.XLOOKUP(K123,X:X,Y:Y,0)+_xlfn.XLOOKUP(L123,X:X,Y:Y,0)+_xlfn.XLOOKUP(M123,X:X,Y:Y,0)+_xlfn.XLOOKUP(N123,X:X,Y:Y,0)+_xlfn.XLOOKUP(O123,X:X,Y:Y,0)+_xlfn.XLOOKUP(P123,X:X,Y:Y,0)+_xlfn.XLOOKUP(Q123,X:X,Y:Y,0)+_xlfn.XLOOKUP(R123,X:X,Y:Y,0)+_xlfn.XLOOKUP(S123,X:X,Y:Y,0)+_xlfn.XLOOKUP(T123,X:X,Y:Y,0)+_xlfn.XLOOKUP(U123,X:X,Y:Y,0)+_xlfn.XLOOKUP(V123,X:X,Y:Y,0)</f>
        <v>14.398193040424658</v>
      </c>
      <c r="F123" s="6" t="str">
        <f>_xlfn.XLOOKUP(B123,'F3E 2025'!$B$3:$B$22,'F3E 2025'!$A$3:$A$22,"-")</f>
        <v>-</v>
      </c>
      <c r="G123" s="6" t="str">
        <f>_xlfn.XLOOKUP(B123,'F3E 2023'!$B$3:$B$22,'F3E 2023'!$A$3:$A$22,"-")</f>
        <v>-</v>
      </c>
      <c r="H123" s="6" t="str">
        <f>_xlfn.XLOOKUP(B123,'F3E 2022'!$B$3:$B$100,'F3E 2022'!$A$3:$A$100,"-")</f>
        <v>-</v>
      </c>
      <c r="I123" s="6" t="str">
        <f>_xlfn.XLOOKUP(B123,'F3E 2019'!$B$3:$B$100,'F3E 2019'!$A$3:$A$100,"-")</f>
        <v>-</v>
      </c>
      <c r="J123" s="6" t="str">
        <f>_xlfn.XLOOKUP(B123,'F3E 2018'!$B$3:$B$96,'F3E 2018'!$A$3:$A$96,"-")</f>
        <v>-</v>
      </c>
      <c r="K123" s="6" t="str">
        <f>_xlfn.XLOOKUP(B123,'F3E 2016'!$B$3:$B$100,'F3E 2016'!$A$3:$A$100,"-")</f>
        <v>-</v>
      </c>
      <c r="L123" s="6" t="str">
        <f>_xlfn.XLOOKUP(B123,'F3E 2014'!$B$3:$B$100,'F3E 2014'!$A$3:$A$100,"-")</f>
        <v>-</v>
      </c>
      <c r="M123" s="6" t="str">
        <f>_xlfn.XLOOKUP(B123,'F3E 2012'!$B$3:$B$100,'F3E 2012'!$A$3:$A$100,"-")</f>
        <v>-</v>
      </c>
      <c r="N123" s="6" t="str">
        <f>_xlfn.XLOOKUP(B123,'F3E 2010'!$B$3:$B$100,'F3E 2010'!$A$3:$A$100,"-")</f>
        <v>-</v>
      </c>
      <c r="O123" s="6" t="str">
        <f>_xlfn.XLOOKUP(B123,'F3E 2008'!$B$3:$B$100,'F3E 2008'!$A$3:$A$100,"-")</f>
        <v>-</v>
      </c>
      <c r="P123" s="6" t="str">
        <f>_xlfn.XLOOKUP(B123,'F3E 2006'!$B$3:$B$100,'F3E 2006'!$A$3:$A$100,"-")</f>
        <v>-</v>
      </c>
      <c r="Q123" s="6" t="str">
        <f>_xlfn.XLOOKUP(B123,'F3E 2004'!$B$3:$B$100,'F3E 2004'!$A$3:$A$100,"-")</f>
        <v>-</v>
      </c>
      <c r="R123" s="6" t="str">
        <f>_xlfn.XLOOKUP(B123,'F3E 2002'!$B$3:$B$100,'F3E 2002'!$A$3:$A$100,"-")</f>
        <v>-</v>
      </c>
      <c r="S123" s="6" t="str">
        <f>_xlfn.XLOOKUP(B123,'F3E 2000'!$B$3:$B$100,'F3E 2000'!$A$3:$A$100,"-")</f>
        <v>-</v>
      </c>
      <c r="T123" s="6" t="str">
        <f>_xlfn.XLOOKUP(B123,'F3E 1998'!$B$3:$B$100,'F3E 1998'!$A$3:$A$100,"-")</f>
        <v>-</v>
      </c>
      <c r="U123" s="6" t="str">
        <f>_xlfn.XLOOKUP(B123,'F3E 1996'!$B$3:$B$100,'F3E 1996'!$A$3:$A$100,"-")</f>
        <v>-</v>
      </c>
      <c r="V123" s="7">
        <f>_xlfn.XLOOKUP(B123,'F3E 1994'!$B$3:$B$100,'F3E 1994'!$A$3:$A$100,"-")</f>
        <v>15</v>
      </c>
    </row>
    <row r="124" spans="1:22" x14ac:dyDescent="0.45">
      <c r="A124" s="9">
        <f t="shared" si="2"/>
        <v>122</v>
      </c>
      <c r="B124" s="23" t="s">
        <v>219</v>
      </c>
      <c r="C124" s="24" t="s">
        <v>184</v>
      </c>
      <c r="D124" s="95">
        <f>MIN(_xlfn.XLOOKUP(B124,'F3E 2025'!B:B,'F3E 2025'!E:E,200),_xlfn.XLOOKUP(B124,'F3E 2023'!B:B,'F3E 2023'!E:E,200),_xlfn.XLOOKUP(B124,'F3E 2022'!B:B,'F3E 2022'!E:E,200),_xlfn.XLOOKUP(B124,'F3E 2019'!B:B,'F3E 2019'!E:E,200),_xlfn.XLOOKUP(B124,'F3E 2018'!B:B,'F3E 2018'!E:E,200),_xlfn.XLOOKUP(B124,'F3E 2016'!B:B,'F3E 2016'!E:E,200),_xlfn.XLOOKUP(B124,'F3E 2014'!B:B,'F3E 2014'!E:E,200),_xlfn.XLOOKUP(B124,'F3E 2012'!B:B,'F3E 2012'!E:E,200),_xlfn.XLOOKUP(B124,'F3E 2010'!B:B,'F3E 2010'!E:E,200),_xlfn.XLOOKUP(B124,'F3E 2008'!B:B,'F3E 2008'!B:B,200),_xlfn.XLOOKUP(B124,'F3E 2006'!B:B,'F3E 2006'!E:E,200),_xlfn.XLOOKUP(B124,'F3E 2004'!B:B,'F3E 2004'!E:E,200),_xlfn.XLOOKUP(B124,'F3E 2002'!B:B,'F3E 2002'!E:E,200),_xlfn.XLOOKUP(B124,'F3E 2000'!B:B,'F3E 2000'!E:E,200),_xlfn.XLOOKUP(B124,'F3E 1998'!B:B,'F3E 1998'!E:E,200),_xlfn.XLOOKUP(B124,'F3E 1996'!B:B,'F3E 1996'!E:E,200),_xlfn.XLOOKUP(B124,'F3E 1994'!B:B,'F3E 1994'!E:E,200))</f>
        <v>118.8</v>
      </c>
      <c r="E124" s="78">
        <f>_xlfn.XLOOKUP(F124,X:X,Y:Y,0)+_xlfn.XLOOKUP(G124,X:X,Y:Y,0)+_xlfn.XLOOKUP(H124,X:X,Y:Y,0)+_xlfn.XLOOKUP(I124,X:X,Y:Y,0)+_xlfn.XLOOKUP(J124,X:X,Y:Y,0)+_xlfn.XLOOKUP(K124,X:X,Y:Y,0)+_xlfn.XLOOKUP(L124,X:X,Y:Y,0)+_xlfn.XLOOKUP(M124,X:X,Y:Y,0)+_xlfn.XLOOKUP(N124,X:X,Y:Y,0)+_xlfn.XLOOKUP(O124,X:X,Y:Y,0)+_xlfn.XLOOKUP(P124,X:X,Y:Y,0)+_xlfn.XLOOKUP(Q124,X:X,Y:Y,0)+_xlfn.XLOOKUP(R124,X:X,Y:Y,0)+_xlfn.XLOOKUP(S124,X:X,Y:Y,0)+_xlfn.XLOOKUP(T124,X:X,Y:Y,0)+_xlfn.XLOOKUP(U124,X:X,Y:Y,0)+_xlfn.XLOOKUP(V124,X:X,Y:Y,0)</f>
        <v>13.838974028969847</v>
      </c>
      <c r="F124" s="6" t="str">
        <f>_xlfn.XLOOKUP(B124,'F3E 2025'!$B$3:$B$22,'F3E 2025'!$A$3:$A$22,"-")</f>
        <v>-</v>
      </c>
      <c r="G124" s="6" t="str">
        <f>_xlfn.XLOOKUP(B124,'F3E 2023'!$B$3:$B$22,'F3E 2023'!$A$3:$A$22,"-")</f>
        <v>-</v>
      </c>
      <c r="H124" s="6" t="str">
        <f>_xlfn.XLOOKUP(B124,'F3E 2022'!$B$3:$B$100,'F3E 2022'!$A$3:$A$100,"-")</f>
        <v>-</v>
      </c>
      <c r="I124" s="6" t="str">
        <f>_xlfn.XLOOKUP(B124,'F3E 2019'!$B$3:$B$100,'F3E 2019'!$A$3:$A$100,"-")</f>
        <v>-</v>
      </c>
      <c r="J124" s="6" t="str">
        <f>_xlfn.XLOOKUP(B124,'F3E 2018'!$B$3:$B$96,'F3E 2018'!$A$3:$A$96,"-")</f>
        <v>-</v>
      </c>
      <c r="K124" s="6" t="str">
        <f>_xlfn.XLOOKUP(B124,'F3E 2016'!$B$3:$B$100,'F3E 2016'!$A$3:$A$100,"-")</f>
        <v>-</v>
      </c>
      <c r="L124" s="6" t="str">
        <f>_xlfn.XLOOKUP(B124,'F3E 2014'!$B$3:$B$100,'F3E 2014'!$A$3:$A$100,"-")</f>
        <v>-</v>
      </c>
      <c r="M124" s="6" t="str">
        <f>_xlfn.XLOOKUP(B124,'F3E 2012'!$B$3:$B$100,'F3E 2012'!$A$3:$A$100,"-")</f>
        <v>-</v>
      </c>
      <c r="N124" s="6" t="str">
        <f>_xlfn.XLOOKUP(B124,'F3E 2010'!$B$3:$B$100,'F3E 2010'!$A$3:$A$100,"-")</f>
        <v>-</v>
      </c>
      <c r="O124" s="6" t="str">
        <f>_xlfn.XLOOKUP(B124,'F3E 2008'!$B$3:$B$100,'F3E 2008'!$A$3:$A$100,"-")</f>
        <v>-</v>
      </c>
      <c r="P124" s="6" t="str">
        <f>_xlfn.XLOOKUP(B124,'F3E 2006'!$B$3:$B$100,'F3E 2006'!$A$3:$A$100,"-")</f>
        <v>-</v>
      </c>
      <c r="Q124" s="6" t="str">
        <f>_xlfn.XLOOKUP(B124,'F3E 2004'!$B$3:$B$100,'F3E 2004'!$A$3:$A$100,"-")</f>
        <v>-</v>
      </c>
      <c r="R124" s="6" t="str">
        <f>_xlfn.XLOOKUP(B124,'F3E 2002'!$B$3:$B$100,'F3E 2002'!$A$3:$A$100,"-")</f>
        <v>-</v>
      </c>
      <c r="S124" s="6" t="str">
        <f>_xlfn.XLOOKUP(B124,'F3E 2000'!$B$3:$B$100,'F3E 2000'!$A$3:$A$100,"-")</f>
        <v>-</v>
      </c>
      <c r="T124" s="6">
        <f>_xlfn.XLOOKUP(B124,'F3E 1998'!$B$3:$B$100,'F3E 1998'!$A$3:$A$100,"-")</f>
        <v>19</v>
      </c>
      <c r="U124" s="6">
        <f>_xlfn.XLOOKUP(B124,'F3E 1996'!$B$3:$B$100,'F3E 1996'!$A$3:$A$100,"-")</f>
        <v>23</v>
      </c>
      <c r="V124" s="7" t="str">
        <f>_xlfn.XLOOKUP(B124,'F3E 1994'!$B$3:$B$100,'F3E 1994'!$A$3:$A$100,"-")</f>
        <v>-</v>
      </c>
    </row>
    <row r="125" spans="1:22" x14ac:dyDescent="0.45">
      <c r="A125" s="9">
        <f t="shared" si="2"/>
        <v>123</v>
      </c>
      <c r="B125" s="23" t="s">
        <v>146</v>
      </c>
      <c r="C125" s="24" t="s">
        <v>13</v>
      </c>
      <c r="D125" s="95">
        <f>MIN(_xlfn.XLOOKUP(B125,'F3E 2025'!B:B,'F3E 2025'!E:E,200),_xlfn.XLOOKUP(B125,'F3E 2023'!B:B,'F3E 2023'!E:E,200),_xlfn.XLOOKUP(B125,'F3E 2022'!B:B,'F3E 2022'!E:E,200),_xlfn.XLOOKUP(B125,'F3E 2019'!B:B,'F3E 2019'!E:E,200),_xlfn.XLOOKUP(B125,'F3E 2018'!B:B,'F3E 2018'!E:E,200),_xlfn.XLOOKUP(B125,'F3E 2016'!B:B,'F3E 2016'!E:E,200),_xlfn.XLOOKUP(B125,'F3E 2014'!B:B,'F3E 2014'!E:E,200),_xlfn.XLOOKUP(B125,'F3E 2012'!B:B,'F3E 2012'!E:E,200),_xlfn.XLOOKUP(B125,'F3E 2010'!B:B,'F3E 2010'!E:E,200),_xlfn.XLOOKUP(B125,'F3E 2008'!B:B,'F3E 2008'!B:B,200),_xlfn.XLOOKUP(B125,'F3E 2006'!B:B,'F3E 2006'!E:E,200),_xlfn.XLOOKUP(B125,'F3E 2004'!B:B,'F3E 2004'!E:E,200),_xlfn.XLOOKUP(B125,'F3E 2002'!B:B,'F3E 2002'!E:E,200),_xlfn.XLOOKUP(B125,'F3E 2000'!B:B,'F3E 2000'!E:E,200),_xlfn.XLOOKUP(B125,'F3E 1998'!B:B,'F3E 1998'!E:E,200),_xlfn.XLOOKUP(B125,'F3E 1996'!B:B,'F3E 1996'!E:E,200),_xlfn.XLOOKUP(B125,'F3E 1994'!B:B,'F3E 1994'!E:E,200))</f>
        <v>63.68</v>
      </c>
      <c r="E125" s="78">
        <f>_xlfn.XLOOKUP(F125,X:X,Y:Y,0)+_xlfn.XLOOKUP(G125,X:X,Y:Y,0)+_xlfn.XLOOKUP(H125,X:X,Y:Y,0)+_xlfn.XLOOKUP(I125,X:X,Y:Y,0)+_xlfn.XLOOKUP(J125,X:X,Y:Y,0)+_xlfn.XLOOKUP(K125,X:X,Y:Y,0)+_xlfn.XLOOKUP(L125,X:X,Y:Y,0)+_xlfn.XLOOKUP(M125,X:X,Y:Y,0)+_xlfn.XLOOKUP(N125,X:X,Y:Y,0)+_xlfn.XLOOKUP(O125,X:X,Y:Y,0)+_xlfn.XLOOKUP(P125,X:X,Y:Y,0)+_xlfn.XLOOKUP(Q125,X:X,Y:Y,0)+_xlfn.XLOOKUP(R125,X:X,Y:Y,0)+_xlfn.XLOOKUP(S125,X:X,Y:Y,0)+_xlfn.XLOOKUP(T125,X:X,Y:Y,0)+_xlfn.XLOOKUP(U125,X:X,Y:Y,0)+_xlfn.XLOOKUP(V125,X:X,Y:Y,0)</f>
        <v>13.270173697442461</v>
      </c>
      <c r="F125" s="6" t="str">
        <f>_xlfn.XLOOKUP(B125,'F3E 2025'!$B$3:$B$22,'F3E 2025'!$A$3:$A$22,"-")</f>
        <v>-</v>
      </c>
      <c r="G125" s="6" t="str">
        <f>_xlfn.XLOOKUP(B125,'F3E 2023'!$B$3:$B$22,'F3E 2023'!$A$3:$A$22,"-")</f>
        <v>-</v>
      </c>
      <c r="H125" s="6" t="str">
        <f>_xlfn.XLOOKUP(B125,'F3E 2022'!$B$3:$B$100,'F3E 2022'!$A$3:$A$100,"-")</f>
        <v>-</v>
      </c>
      <c r="I125" s="6" t="str">
        <f>_xlfn.XLOOKUP(B125,'F3E 2019'!$B$3:$B$100,'F3E 2019'!$A$3:$A$100,"-")</f>
        <v>-</v>
      </c>
      <c r="J125" s="6" t="str">
        <f>_xlfn.XLOOKUP(B125,'F3E 2018'!$B$3:$B$96,'F3E 2018'!$A$3:$A$96,"-")</f>
        <v>-</v>
      </c>
      <c r="K125" s="6">
        <f>_xlfn.XLOOKUP(B125,'F3E 2016'!$B$3:$B$100,'F3E 2016'!$A$3:$A$100,"-")</f>
        <v>19</v>
      </c>
      <c r="L125" s="6">
        <f>_xlfn.XLOOKUP(B125,'F3E 2014'!$B$3:$B$100,'F3E 2014'!$A$3:$A$100,"-")</f>
        <v>24</v>
      </c>
      <c r="M125" s="6" t="str">
        <f>_xlfn.XLOOKUP(B125,'F3E 2012'!$B$3:$B$100,'F3E 2012'!$A$3:$A$100,"-")</f>
        <v>-</v>
      </c>
      <c r="N125" s="6" t="str">
        <f>_xlfn.XLOOKUP(B125,'F3E 2010'!$B$3:$B$100,'F3E 2010'!$A$3:$A$100,"-")</f>
        <v>-</v>
      </c>
      <c r="O125" s="6" t="str">
        <f>_xlfn.XLOOKUP(B125,'F3E 2008'!$B$3:$B$100,'F3E 2008'!$A$3:$A$100,"-")</f>
        <v>-</v>
      </c>
      <c r="P125" s="6" t="str">
        <f>_xlfn.XLOOKUP(B125,'F3E 2006'!$B$3:$B$100,'F3E 2006'!$A$3:$A$100,"-")</f>
        <v>-</v>
      </c>
      <c r="Q125" s="6" t="str">
        <f>_xlfn.XLOOKUP(B125,'F3E 2004'!$B$3:$B$100,'F3E 2004'!$A$3:$A$100,"-")</f>
        <v>-</v>
      </c>
      <c r="R125" s="6" t="str">
        <f>_xlfn.XLOOKUP(B125,'F3E 2002'!$B$3:$B$100,'F3E 2002'!$A$3:$A$100,"-")</f>
        <v>-</v>
      </c>
      <c r="S125" s="6" t="str">
        <f>_xlfn.XLOOKUP(B125,'F3E 2000'!$B$3:$B$100,'F3E 2000'!$A$3:$A$100,"-")</f>
        <v>-</v>
      </c>
      <c r="T125" s="6" t="str">
        <f>_xlfn.XLOOKUP(B125,'F3E 1998'!$B$3:$B$100,'F3E 1998'!$A$3:$A$100,"-")</f>
        <v>-</v>
      </c>
      <c r="U125" s="6" t="str">
        <f>_xlfn.XLOOKUP(B125,'F3E 1996'!$B$3:$B$100,'F3E 1996'!$A$3:$A$100,"-")</f>
        <v>-</v>
      </c>
      <c r="V125" s="7" t="str">
        <f>_xlfn.XLOOKUP(B125,'F3E 1994'!$B$3:$B$100,'F3E 1994'!$A$3:$A$100,"-")</f>
        <v>-</v>
      </c>
    </row>
    <row r="126" spans="1:22" x14ac:dyDescent="0.45">
      <c r="A126" s="9">
        <f t="shared" si="2"/>
        <v>124</v>
      </c>
      <c r="B126" s="23" t="s">
        <v>166</v>
      </c>
      <c r="C126" s="24" t="s">
        <v>27</v>
      </c>
      <c r="D126" s="95">
        <f>MIN(_xlfn.XLOOKUP(B126,'F3E 2025'!B:B,'F3E 2025'!E:E,200),_xlfn.XLOOKUP(B126,'F3E 2023'!B:B,'F3E 2023'!E:E,200),_xlfn.XLOOKUP(B126,'F3E 2022'!B:B,'F3E 2022'!E:E,200),_xlfn.XLOOKUP(B126,'F3E 2019'!B:B,'F3E 2019'!E:E,200),_xlfn.XLOOKUP(B126,'F3E 2018'!B:B,'F3E 2018'!E:E,200),_xlfn.XLOOKUP(B126,'F3E 2016'!B:B,'F3E 2016'!E:E,200),_xlfn.XLOOKUP(B126,'F3E 2014'!B:B,'F3E 2014'!E:E,200),_xlfn.XLOOKUP(B126,'F3E 2012'!B:B,'F3E 2012'!E:E,200),_xlfn.XLOOKUP(B126,'F3E 2010'!B:B,'F3E 2010'!E:E,200),_xlfn.XLOOKUP(B126,'F3E 2008'!B:B,'F3E 2008'!B:B,200),_xlfn.XLOOKUP(B126,'F3E 2006'!B:B,'F3E 2006'!E:E,200),_xlfn.XLOOKUP(B126,'F3E 2004'!B:B,'F3E 2004'!E:E,200),_xlfn.XLOOKUP(B126,'F3E 2002'!B:B,'F3E 2002'!E:E,200),_xlfn.XLOOKUP(B126,'F3E 2000'!B:B,'F3E 2000'!E:E,200),_xlfn.XLOOKUP(B126,'F3E 1998'!B:B,'F3E 1998'!E:E,200),_xlfn.XLOOKUP(B126,'F3E 1996'!B:B,'F3E 1996'!E:E,200),_xlfn.XLOOKUP(B126,'F3E 1994'!B:B,'F3E 1994'!E:E,200))</f>
        <v>63.331000000000003</v>
      </c>
      <c r="E126" s="78">
        <f>_xlfn.XLOOKUP(F126,X:X,Y:Y,0)+_xlfn.XLOOKUP(G126,X:X,Y:Y,0)+_xlfn.XLOOKUP(H126,X:X,Y:Y,0)+_xlfn.XLOOKUP(I126,X:X,Y:Y,0)+_xlfn.XLOOKUP(J126,X:X,Y:Y,0)+_xlfn.XLOOKUP(K126,X:X,Y:Y,0)+_xlfn.XLOOKUP(L126,X:X,Y:Y,0)+_xlfn.XLOOKUP(M126,X:X,Y:Y,0)+_xlfn.XLOOKUP(N126,X:X,Y:Y,0)+_xlfn.XLOOKUP(O126,X:X,Y:Y,0)+_xlfn.XLOOKUP(P126,X:X,Y:Y,0)+_xlfn.XLOOKUP(Q126,X:X,Y:Y,0)+_xlfn.XLOOKUP(R126,X:X,Y:Y,0)+_xlfn.XLOOKUP(S126,X:X,Y:Y,0)+_xlfn.XLOOKUP(T126,X:X,Y:Y,0)+_xlfn.XLOOKUP(U126,X:X,Y:Y,0)+_xlfn.XLOOKUP(V126,X:X,Y:Y,0)</f>
        <v>12.831745272957713</v>
      </c>
      <c r="F126" s="6" t="str">
        <f>_xlfn.XLOOKUP(B126,'F3E 2025'!$B$3:$B$22,'F3E 2025'!$A$3:$A$22,"-")</f>
        <v>-</v>
      </c>
      <c r="G126" s="6" t="str">
        <f>_xlfn.XLOOKUP(B126,'F3E 2023'!$B$3:$B$22,'F3E 2023'!$A$3:$A$22,"-")</f>
        <v>-</v>
      </c>
      <c r="H126" s="6" t="str">
        <f>_xlfn.XLOOKUP(B126,'F3E 2022'!$B$3:$B$100,'F3E 2022'!$A$3:$A$100,"-")</f>
        <v>-</v>
      </c>
      <c r="I126" s="6" t="str">
        <f>_xlfn.XLOOKUP(B126,'F3E 2019'!$B$3:$B$100,'F3E 2019'!$A$3:$A$100,"-")</f>
        <v>-</v>
      </c>
      <c r="J126" s="6" t="str">
        <f>_xlfn.XLOOKUP(B126,'F3E 2018'!$B$3:$B$96,'F3E 2018'!$A$3:$A$96,"-")</f>
        <v>-</v>
      </c>
      <c r="K126" s="6">
        <f>_xlfn.XLOOKUP(B126,'F3E 2016'!$B$3:$B$100,'F3E 2016'!$A$3:$A$100,"-")</f>
        <v>23</v>
      </c>
      <c r="L126" s="6" t="str">
        <f>_xlfn.XLOOKUP(B126,'F3E 2014'!$B$3:$B$100,'F3E 2014'!$A$3:$A$100,"-")</f>
        <v>-</v>
      </c>
      <c r="M126" s="6">
        <f>_xlfn.XLOOKUP(B126,'F3E 2012'!$B$3:$B$100,'F3E 2012'!$A$3:$A$100,"-")</f>
        <v>20</v>
      </c>
      <c r="N126" s="6" t="str">
        <f>_xlfn.XLOOKUP(B126,'F3E 2010'!$B$3:$B$100,'F3E 2010'!$A$3:$A$100,"-")</f>
        <v>-</v>
      </c>
      <c r="O126" s="6" t="str">
        <f>_xlfn.XLOOKUP(B126,'F3E 2008'!$B$3:$B$100,'F3E 2008'!$A$3:$A$100,"-")</f>
        <v>-</v>
      </c>
      <c r="P126" s="6" t="str">
        <f>_xlfn.XLOOKUP(B126,'F3E 2006'!$B$3:$B$100,'F3E 2006'!$A$3:$A$100,"-")</f>
        <v>-</v>
      </c>
      <c r="Q126" s="6" t="str">
        <f>_xlfn.XLOOKUP(B126,'F3E 2004'!$B$3:$B$100,'F3E 2004'!$A$3:$A$100,"-")</f>
        <v>-</v>
      </c>
      <c r="R126" s="6" t="str">
        <f>_xlfn.XLOOKUP(B126,'F3E 2002'!$B$3:$B$100,'F3E 2002'!$A$3:$A$100,"-")</f>
        <v>-</v>
      </c>
      <c r="S126" s="6" t="str">
        <f>_xlfn.XLOOKUP(B126,'F3E 2000'!$B$3:$B$100,'F3E 2000'!$A$3:$A$100,"-")</f>
        <v>-</v>
      </c>
      <c r="T126" s="6" t="str">
        <f>_xlfn.XLOOKUP(B126,'F3E 1998'!$B$3:$B$100,'F3E 1998'!$A$3:$A$100,"-")</f>
        <v>-</v>
      </c>
      <c r="U126" s="6" t="str">
        <f>_xlfn.XLOOKUP(B126,'F3E 1996'!$B$3:$B$100,'F3E 1996'!$A$3:$A$100,"-")</f>
        <v>-</v>
      </c>
      <c r="V126" s="7" t="str">
        <f>_xlfn.XLOOKUP(B126,'F3E 1994'!$B$3:$B$100,'F3E 1994'!$A$3:$A$100,"-")</f>
        <v>-</v>
      </c>
    </row>
    <row r="127" spans="1:22" x14ac:dyDescent="0.45">
      <c r="A127" s="9">
        <f t="shared" si="2"/>
        <v>125</v>
      </c>
      <c r="B127" s="23" t="s">
        <v>283</v>
      </c>
      <c r="C127" s="24" t="s">
        <v>8</v>
      </c>
      <c r="D127" s="95">
        <f>MIN(_xlfn.XLOOKUP(B127,'F3E 2025'!B:B,'F3E 2025'!E:E,200),_xlfn.XLOOKUP(B127,'F3E 2023'!B:B,'F3E 2023'!E:E,200),_xlfn.XLOOKUP(B127,'F3E 2022'!B:B,'F3E 2022'!E:E,200),_xlfn.XLOOKUP(B127,'F3E 2019'!B:B,'F3E 2019'!E:E,200),_xlfn.XLOOKUP(B127,'F3E 2018'!B:B,'F3E 2018'!E:E,200),_xlfn.XLOOKUP(B127,'F3E 2016'!B:B,'F3E 2016'!E:E,200),_xlfn.XLOOKUP(B127,'F3E 2014'!B:B,'F3E 2014'!E:E,200),_xlfn.XLOOKUP(B127,'F3E 2012'!B:B,'F3E 2012'!E:E,200),_xlfn.XLOOKUP(B127,'F3E 2010'!B:B,'F3E 2010'!E:E,200),_xlfn.XLOOKUP(B127,'F3E 2008'!B:B,'F3E 2008'!B:B,200),_xlfn.XLOOKUP(B127,'F3E 2006'!B:B,'F3E 2006'!E:E,200),_xlfn.XLOOKUP(B127,'F3E 2004'!B:B,'F3E 2004'!E:E,200),_xlfn.XLOOKUP(B127,'F3E 2002'!B:B,'F3E 2002'!E:E,200),_xlfn.XLOOKUP(B127,'F3E 2000'!B:B,'F3E 2000'!E:E,200),_xlfn.XLOOKUP(B127,'F3E 1998'!B:B,'F3E 1998'!E:E,200),_xlfn.XLOOKUP(B127,'F3E 1996'!B:B,'F3E 1996'!E:E,200),_xlfn.XLOOKUP(B127,'F3E 1994'!B:B,'F3E 1994'!E:E,200))</f>
        <v>59.73</v>
      </c>
      <c r="E127" s="78">
        <f>_xlfn.XLOOKUP(F127,X:X,Y:Y,0)+_xlfn.XLOOKUP(G127,X:X,Y:Y,0)+_xlfn.XLOOKUP(H127,X:X,Y:Y,0)+_xlfn.XLOOKUP(I127,X:X,Y:Y,0)+_xlfn.XLOOKUP(J127,X:X,Y:Y,0)+_xlfn.XLOOKUP(K127,X:X,Y:Y,0)+_xlfn.XLOOKUP(L127,X:X,Y:Y,0)+_xlfn.XLOOKUP(M127,X:X,Y:Y,0)+_xlfn.XLOOKUP(N127,X:X,Y:Y,0)+_xlfn.XLOOKUP(O127,X:X,Y:Y,0)+_xlfn.XLOOKUP(P127,X:X,Y:Y,0)+_xlfn.XLOOKUP(Q127,X:X,Y:Y,0)+_xlfn.XLOOKUP(R127,X:X,Y:Y,0)+_xlfn.XLOOKUP(S127,X:X,Y:Y,0)+_xlfn.XLOOKUP(T127,X:X,Y:Y,0)+_xlfn.XLOOKUP(U127,X:X,Y:Y,0)+_xlfn.XLOOKUP(V127,X:X,Y:Y,0)</f>
        <v>12.614597443330826</v>
      </c>
      <c r="F127" s="6">
        <f>_xlfn.XLOOKUP(B127,'F3E 2025'!$B$3:$B$22,'F3E 2025'!$A$3:$A$22,"-")</f>
        <v>16</v>
      </c>
      <c r="G127" s="6" t="str">
        <f>_xlfn.XLOOKUP(B127,'F3E 2023'!$B$3:$B$22,'F3E 2023'!$A$3:$A$22,"-")</f>
        <v>-</v>
      </c>
      <c r="H127" s="6" t="str">
        <f>_xlfn.XLOOKUP(B127,'F3E 2022'!$B$3:$B$100,'F3E 2022'!$A$3:$A$100,"-")</f>
        <v>-</v>
      </c>
      <c r="I127" s="6" t="str">
        <f>_xlfn.XLOOKUP(B127,'F3E 2019'!$B$3:$B$100,'F3E 2019'!$A$3:$A$100,"-")</f>
        <v>-</v>
      </c>
      <c r="J127" s="6" t="str">
        <f>_xlfn.XLOOKUP(B127,'F3E 2018'!$B$3:$B$96,'F3E 2018'!$A$3:$A$96,"-")</f>
        <v>-</v>
      </c>
      <c r="K127" s="6" t="str">
        <f>_xlfn.XLOOKUP(B127,'F3E 2016'!$B$3:$B$100,'F3E 2016'!$A$3:$A$100,"-")</f>
        <v>-</v>
      </c>
      <c r="L127" s="6" t="str">
        <f>_xlfn.XLOOKUP(B127,'F3E 2014'!$B$3:$B$100,'F3E 2014'!$A$3:$A$100,"-")</f>
        <v>-</v>
      </c>
      <c r="M127" s="6" t="str">
        <f>_xlfn.XLOOKUP(B127,'F3E 2012'!$B$3:$B$100,'F3E 2012'!$A$3:$A$100,"-")</f>
        <v>-</v>
      </c>
      <c r="N127" s="6" t="str">
        <f>_xlfn.XLOOKUP(B127,'F3E 2010'!$B$3:$B$100,'F3E 2010'!$A$3:$A$100,"-")</f>
        <v>-</v>
      </c>
      <c r="O127" s="6" t="str">
        <f>_xlfn.XLOOKUP(B127,'F3E 2008'!$B$3:$B$100,'F3E 2008'!$A$3:$A$100,"-")</f>
        <v>-</v>
      </c>
      <c r="P127" s="6" t="str">
        <f>_xlfn.XLOOKUP(B127,'F3E 2006'!$B$3:$B$100,'F3E 2006'!$A$3:$A$100,"-")</f>
        <v>-</v>
      </c>
      <c r="Q127" s="6" t="str">
        <f>_xlfn.XLOOKUP(B127,'F3E 2004'!$B$3:$B$100,'F3E 2004'!$A$3:$A$100,"-")</f>
        <v>-</v>
      </c>
      <c r="R127" s="6" t="str">
        <f>_xlfn.XLOOKUP(B127,'F3E 2002'!$B$3:$B$100,'F3E 2002'!$A$3:$A$100,"-")</f>
        <v>-</v>
      </c>
      <c r="S127" s="6" t="str">
        <f>_xlfn.XLOOKUP(B127,'F3E 2000'!$B$3:$B$100,'F3E 2000'!$A$3:$A$100,"-")</f>
        <v>-</v>
      </c>
      <c r="T127" s="6" t="str">
        <f>_xlfn.XLOOKUP(B127,'F3E 1998'!$B$3:$B$100,'F3E 1998'!$A$3:$A$100,"-")</f>
        <v>-</v>
      </c>
      <c r="U127" s="6" t="str">
        <f>_xlfn.XLOOKUP(B127,'F3E 1996'!$B$3:$B$100,'F3E 1996'!$A$3:$A$100,"-")</f>
        <v>-</v>
      </c>
      <c r="V127" s="7" t="str">
        <f>_xlfn.XLOOKUP(B127,'F3E 1994'!$B$3:$B$100,'F3E 1994'!$A$3:$A$100,"-")</f>
        <v>-</v>
      </c>
    </row>
    <row r="128" spans="1:22" x14ac:dyDescent="0.45">
      <c r="A128" s="9">
        <f t="shared" si="2"/>
        <v>126</v>
      </c>
      <c r="B128" s="23" t="s">
        <v>186</v>
      </c>
      <c r="C128" s="24" t="s">
        <v>81</v>
      </c>
      <c r="D128" s="95">
        <f>MIN(_xlfn.XLOOKUP(B128,'F3E 2025'!B:B,'F3E 2025'!E:E,200),_xlfn.XLOOKUP(B128,'F3E 2023'!B:B,'F3E 2023'!E:E,200),_xlfn.XLOOKUP(B128,'F3E 2022'!B:B,'F3E 2022'!E:E,200),_xlfn.XLOOKUP(B128,'F3E 2019'!B:B,'F3E 2019'!E:E,200),_xlfn.XLOOKUP(B128,'F3E 2018'!B:B,'F3E 2018'!E:E,200),_xlfn.XLOOKUP(B128,'F3E 2016'!B:B,'F3E 2016'!E:E,200),_xlfn.XLOOKUP(B128,'F3E 2014'!B:B,'F3E 2014'!E:E,200),_xlfn.XLOOKUP(B128,'F3E 2012'!B:B,'F3E 2012'!E:E,200),_xlfn.XLOOKUP(B128,'F3E 2010'!B:B,'F3E 2010'!E:E,200),_xlfn.XLOOKUP(B128,'F3E 2008'!B:B,'F3E 2008'!B:B,200),_xlfn.XLOOKUP(B128,'F3E 2006'!B:B,'F3E 2006'!E:E,200),_xlfn.XLOOKUP(B128,'F3E 2004'!B:B,'F3E 2004'!E:E,200),_xlfn.XLOOKUP(B128,'F3E 2002'!B:B,'F3E 2002'!E:E,200),_xlfn.XLOOKUP(B128,'F3E 2000'!B:B,'F3E 2000'!E:E,200),_xlfn.XLOOKUP(B128,'F3E 1998'!B:B,'F3E 1998'!E:E,200),_xlfn.XLOOKUP(B128,'F3E 1996'!B:B,'F3E 1996'!E:E,200),_xlfn.XLOOKUP(B128,'F3E 1994'!B:B,'F3E 1994'!E:E,200))</f>
        <v>87</v>
      </c>
      <c r="E128" s="78">
        <f>_xlfn.XLOOKUP(F128,X:X,Y:Y,0)+_xlfn.XLOOKUP(G128,X:X,Y:Y,0)+_xlfn.XLOOKUP(H128,X:X,Y:Y,0)+_xlfn.XLOOKUP(I128,X:X,Y:Y,0)+_xlfn.XLOOKUP(J128,X:X,Y:Y,0)+_xlfn.XLOOKUP(K128,X:X,Y:Y,0)+_xlfn.XLOOKUP(L128,X:X,Y:Y,0)+_xlfn.XLOOKUP(M128,X:X,Y:Y,0)+_xlfn.XLOOKUP(N128,X:X,Y:Y,0)+_xlfn.XLOOKUP(O128,X:X,Y:Y,0)+_xlfn.XLOOKUP(P128,X:X,Y:Y,0)+_xlfn.XLOOKUP(Q128,X:X,Y:Y,0)+_xlfn.XLOOKUP(R128,X:X,Y:Y,0)+_xlfn.XLOOKUP(S128,X:X,Y:Y,0)+_xlfn.XLOOKUP(T128,X:X,Y:Y,0)+_xlfn.XLOOKUP(U128,X:X,Y:Y,0)+_xlfn.XLOOKUP(V128,X:X,Y:Y,0)</f>
        <v>12.614597443330826</v>
      </c>
      <c r="F128" s="6" t="str">
        <f>_xlfn.XLOOKUP(B128,'F3E 2025'!$B$3:$B$22,'F3E 2025'!$A$3:$A$22,"-")</f>
        <v>-</v>
      </c>
      <c r="G128" s="6" t="str">
        <f>_xlfn.XLOOKUP(B128,'F3E 2023'!$B$3:$B$22,'F3E 2023'!$A$3:$A$22,"-")</f>
        <v>-</v>
      </c>
      <c r="H128" s="6" t="str">
        <f>_xlfn.XLOOKUP(B128,'F3E 2022'!$B$3:$B$100,'F3E 2022'!$A$3:$A$100,"-")</f>
        <v>-</v>
      </c>
      <c r="I128" s="6" t="str">
        <f>_xlfn.XLOOKUP(B128,'F3E 2019'!$B$3:$B$100,'F3E 2019'!$A$3:$A$100,"-")</f>
        <v>-</v>
      </c>
      <c r="J128" s="6" t="str">
        <f>_xlfn.XLOOKUP(B128,'F3E 2018'!$B$3:$B$96,'F3E 2018'!$A$3:$A$96,"-")</f>
        <v>-</v>
      </c>
      <c r="K128" s="6" t="str">
        <f>_xlfn.XLOOKUP(B128,'F3E 2016'!$B$3:$B$100,'F3E 2016'!$A$3:$A$100,"-")</f>
        <v>-</v>
      </c>
      <c r="L128" s="6" t="str">
        <f>_xlfn.XLOOKUP(B128,'F3E 2014'!$B$3:$B$100,'F3E 2014'!$A$3:$A$100,"-")</f>
        <v>-</v>
      </c>
      <c r="M128" s="6" t="str">
        <f>_xlfn.XLOOKUP(B128,'F3E 2012'!$B$3:$B$100,'F3E 2012'!$A$3:$A$100,"-")</f>
        <v>-</v>
      </c>
      <c r="N128" s="6" t="str">
        <f>_xlfn.XLOOKUP(B128,'F3E 2010'!$B$3:$B$100,'F3E 2010'!$A$3:$A$100,"-")</f>
        <v>-</v>
      </c>
      <c r="O128" s="6" t="str">
        <f>_xlfn.XLOOKUP(B128,'F3E 2008'!$B$3:$B$100,'F3E 2008'!$A$3:$A$100,"-")</f>
        <v>-</v>
      </c>
      <c r="P128" s="6" t="str">
        <f>_xlfn.XLOOKUP(B128,'F3E 2006'!$B$3:$B$100,'F3E 2006'!$A$3:$A$100,"-")</f>
        <v>-</v>
      </c>
      <c r="Q128" s="6">
        <f>_xlfn.XLOOKUP(B128,'F3E 2004'!$B$3:$B$100,'F3E 2004'!$A$3:$A$100,"-")</f>
        <v>16</v>
      </c>
      <c r="R128" s="6" t="str">
        <f>_xlfn.XLOOKUP(B128,'F3E 2002'!$B$3:$B$100,'F3E 2002'!$A$3:$A$100,"-")</f>
        <v>-</v>
      </c>
      <c r="S128" s="6" t="str">
        <f>_xlfn.XLOOKUP(B128,'F3E 2000'!$B$3:$B$100,'F3E 2000'!$A$3:$A$100,"-")</f>
        <v>-</v>
      </c>
      <c r="T128" s="6" t="str">
        <f>_xlfn.XLOOKUP(B128,'F3E 1998'!$B$3:$B$100,'F3E 1998'!$A$3:$A$100,"-")</f>
        <v>-</v>
      </c>
      <c r="U128" s="6" t="str">
        <f>_xlfn.XLOOKUP(B128,'F3E 1996'!$B$3:$B$100,'F3E 1996'!$A$3:$A$100,"-")</f>
        <v>-</v>
      </c>
      <c r="V128" s="7" t="str">
        <f>_xlfn.XLOOKUP(B128,'F3E 1994'!$B$3:$B$100,'F3E 1994'!$A$3:$A$100,"-")</f>
        <v>-</v>
      </c>
    </row>
    <row r="129" spans="1:22" x14ac:dyDescent="0.45">
      <c r="A129" s="9">
        <f t="shared" si="2"/>
        <v>127</v>
      </c>
      <c r="B129" s="23" t="s">
        <v>245</v>
      </c>
      <c r="C129" s="24" t="s">
        <v>27</v>
      </c>
      <c r="D129" s="95">
        <f>MIN(_xlfn.XLOOKUP(B129,'F3E 2025'!B:B,'F3E 2025'!E:E,200),_xlfn.XLOOKUP(B129,'F3E 2023'!B:B,'F3E 2023'!E:E,200),_xlfn.XLOOKUP(B129,'F3E 2022'!B:B,'F3E 2022'!E:E,200),_xlfn.XLOOKUP(B129,'F3E 2019'!B:B,'F3E 2019'!E:E,200),_xlfn.XLOOKUP(B129,'F3E 2018'!B:B,'F3E 2018'!E:E,200),_xlfn.XLOOKUP(B129,'F3E 2016'!B:B,'F3E 2016'!E:E,200),_xlfn.XLOOKUP(B129,'F3E 2014'!B:B,'F3E 2014'!E:E,200),_xlfn.XLOOKUP(B129,'F3E 2012'!B:B,'F3E 2012'!E:E,200),_xlfn.XLOOKUP(B129,'F3E 2010'!B:B,'F3E 2010'!E:E,200),_xlfn.XLOOKUP(B129,'F3E 2008'!B:B,'F3E 2008'!B:B,200),_xlfn.XLOOKUP(B129,'F3E 2006'!B:B,'F3E 2006'!E:E,200),_xlfn.XLOOKUP(B129,'F3E 2004'!B:B,'F3E 2004'!E:E,200),_xlfn.XLOOKUP(B129,'F3E 2002'!B:B,'F3E 2002'!E:E,200),_xlfn.XLOOKUP(B129,'F3E 2000'!B:B,'F3E 2000'!E:E,200),_xlfn.XLOOKUP(B129,'F3E 1998'!B:B,'F3E 1998'!E:E,200),_xlfn.XLOOKUP(B129,'F3E 1996'!B:B,'F3E 1996'!E:E,200),_xlfn.XLOOKUP(B129,'F3E 1994'!B:B,'F3E 1994'!E:E,200))</f>
        <v>61.68</v>
      </c>
      <c r="E129" s="78">
        <f>_xlfn.XLOOKUP(F129,X:X,Y:Y,0)+_xlfn.XLOOKUP(G129,X:X,Y:Y,0)+_xlfn.XLOOKUP(H129,X:X,Y:Y,0)+_xlfn.XLOOKUP(I129,X:X,Y:Y,0)+_xlfn.XLOOKUP(J129,X:X,Y:Y,0)+_xlfn.XLOOKUP(K129,X:X,Y:Y,0)+_xlfn.XLOOKUP(L129,X:X,Y:Y,0)+_xlfn.XLOOKUP(M129,X:X,Y:Y,0)+_xlfn.XLOOKUP(N129,X:X,Y:Y,0)+_xlfn.XLOOKUP(O129,X:X,Y:Y,0)+_xlfn.XLOOKUP(P129,X:X,Y:Y,0)+_xlfn.XLOOKUP(Q129,X:X,Y:Y,0)+_xlfn.XLOOKUP(R129,X:X,Y:Y,0)+_xlfn.XLOOKUP(S129,X:X,Y:Y,0)+_xlfn.XLOOKUP(T129,X:X,Y:Y,0)+_xlfn.XLOOKUP(U129,X:X,Y:Y,0)+_xlfn.XLOOKUP(V129,X:X,Y:Y,0)</f>
        <v>12.614597443330826</v>
      </c>
      <c r="F129" s="6" t="str">
        <f>_xlfn.XLOOKUP(B129,'F3E 2025'!$B$3:$B$22,'F3E 2025'!$A$3:$A$22,"-")</f>
        <v>-</v>
      </c>
      <c r="G129" s="6" t="str">
        <f>_xlfn.XLOOKUP(B129,'F3E 2023'!$B$3:$B$22,'F3E 2023'!$A$3:$A$22,"-")</f>
        <v>-</v>
      </c>
      <c r="H129" s="6" t="str">
        <f>_xlfn.XLOOKUP(B129,'F3E 2022'!$B$3:$B$100,'F3E 2022'!$A$3:$A$100,"-")</f>
        <v>-</v>
      </c>
      <c r="I129" s="6" t="str">
        <f>_xlfn.XLOOKUP(B129,'F3E 2019'!$B$3:$B$100,'F3E 2019'!$A$3:$A$100,"-")</f>
        <v>-</v>
      </c>
      <c r="J129" s="6" t="str">
        <f>_xlfn.XLOOKUP(B129,'F3E 2018'!$B$3:$B$96,'F3E 2018'!$A$3:$A$96,"-")</f>
        <v>-</v>
      </c>
      <c r="K129" s="6">
        <f>_xlfn.XLOOKUP(B129,'F3E 2016'!$B$3:$B$100,'F3E 2016'!$A$3:$A$100,"-")</f>
        <v>16</v>
      </c>
      <c r="L129" s="6" t="str">
        <f>_xlfn.XLOOKUP(B129,'F3E 2014'!$B$3:$B$100,'F3E 2014'!$A$3:$A$100,"-")</f>
        <v>-</v>
      </c>
      <c r="M129" s="6" t="str">
        <f>_xlfn.XLOOKUP(B129,'F3E 2012'!$B$3:$B$100,'F3E 2012'!$A$3:$A$100,"-")</f>
        <v>-</v>
      </c>
      <c r="N129" s="6" t="str">
        <f>_xlfn.XLOOKUP(B129,'F3E 2010'!$B$3:$B$100,'F3E 2010'!$A$3:$A$100,"-")</f>
        <v>-</v>
      </c>
      <c r="O129" s="6" t="str">
        <f>_xlfn.XLOOKUP(B129,'F3E 2008'!$B$3:$B$100,'F3E 2008'!$A$3:$A$100,"-")</f>
        <v>-</v>
      </c>
      <c r="P129" s="6" t="str">
        <f>_xlfn.XLOOKUP(B129,'F3E 2006'!$B$3:$B$100,'F3E 2006'!$A$3:$A$100,"-")</f>
        <v>-</v>
      </c>
      <c r="Q129" s="6" t="str">
        <f>_xlfn.XLOOKUP(B129,'F3E 2004'!$B$3:$B$100,'F3E 2004'!$A$3:$A$100,"-")</f>
        <v>-</v>
      </c>
      <c r="R129" s="6" t="str">
        <f>_xlfn.XLOOKUP(B129,'F3E 2002'!$B$3:$B$100,'F3E 2002'!$A$3:$A$100,"-")</f>
        <v>-</v>
      </c>
      <c r="S129" s="6" t="str">
        <f>_xlfn.XLOOKUP(B129,'F3E 2000'!$B$3:$B$100,'F3E 2000'!$A$3:$A$100,"-")</f>
        <v>-</v>
      </c>
      <c r="T129" s="6" t="str">
        <f>_xlfn.XLOOKUP(B129,'F3E 1998'!$B$3:$B$100,'F3E 1998'!$A$3:$A$100,"-")</f>
        <v>-</v>
      </c>
      <c r="U129" s="6" t="str">
        <f>_xlfn.XLOOKUP(B129,'F3E 1996'!$B$3:$B$100,'F3E 1996'!$A$3:$A$100,"-")</f>
        <v>-</v>
      </c>
      <c r="V129" s="7" t="str">
        <f>_xlfn.XLOOKUP(B129,'F3E 1994'!$B$3:$B$100,'F3E 1994'!$A$3:$A$100,"-")</f>
        <v>-</v>
      </c>
    </row>
    <row r="130" spans="1:22" x14ac:dyDescent="0.45">
      <c r="A130" s="9">
        <f t="shared" si="2"/>
        <v>128</v>
      </c>
      <c r="B130" s="23" t="s">
        <v>116</v>
      </c>
      <c r="C130" s="24" t="s">
        <v>247</v>
      </c>
      <c r="D130" s="95">
        <f>MIN(_xlfn.XLOOKUP(B130,'F3E 2025'!B:B,'F3E 2025'!E:E,200),_xlfn.XLOOKUP(B130,'F3E 2023'!B:B,'F3E 2023'!E:E,200),_xlfn.XLOOKUP(B130,'F3E 2022'!B:B,'F3E 2022'!E:E,200),_xlfn.XLOOKUP(B130,'F3E 2019'!B:B,'F3E 2019'!E:E,200),_xlfn.XLOOKUP(B130,'F3E 2018'!B:B,'F3E 2018'!E:E,200),_xlfn.XLOOKUP(B130,'F3E 2016'!B:B,'F3E 2016'!E:E,200),_xlfn.XLOOKUP(B130,'F3E 2014'!B:B,'F3E 2014'!E:E,200),_xlfn.XLOOKUP(B130,'F3E 2012'!B:B,'F3E 2012'!E:E,200),_xlfn.XLOOKUP(B130,'F3E 2010'!B:B,'F3E 2010'!E:E,200),_xlfn.XLOOKUP(B130,'F3E 2008'!B:B,'F3E 2008'!B:B,200),_xlfn.XLOOKUP(B130,'F3E 2006'!B:B,'F3E 2006'!E:E,200),_xlfn.XLOOKUP(B130,'F3E 2004'!B:B,'F3E 2004'!E:E,200),_xlfn.XLOOKUP(B130,'F3E 2002'!B:B,'F3E 2002'!E:E,200),_xlfn.XLOOKUP(B130,'F3E 2000'!B:B,'F3E 2000'!E:E,200),_xlfn.XLOOKUP(B130,'F3E 1998'!B:B,'F3E 1998'!E:E,200),_xlfn.XLOOKUP(B130,'F3E 1996'!B:B,'F3E 1996'!E:E,200),_xlfn.XLOOKUP(B130,'F3E 1994'!B:B,'F3E 1994'!E:E,200))</f>
        <v>67.75</v>
      </c>
      <c r="E130" s="78">
        <f>_xlfn.XLOOKUP(F130,X:X,Y:Y,0)+_xlfn.XLOOKUP(G130,X:X,Y:Y,0)+_xlfn.XLOOKUP(H130,X:X,Y:Y,0)+_xlfn.XLOOKUP(I130,X:X,Y:Y,0)+_xlfn.XLOOKUP(J130,X:X,Y:Y,0)+_xlfn.XLOOKUP(K130,X:X,Y:Y,0)+_xlfn.XLOOKUP(L130,X:X,Y:Y,0)+_xlfn.XLOOKUP(M130,X:X,Y:Y,0)+_xlfn.XLOOKUP(N130,X:X,Y:Y,0)+_xlfn.XLOOKUP(O130,X:X,Y:Y,0)+_xlfn.XLOOKUP(P130,X:X,Y:Y,0)+_xlfn.XLOOKUP(Q130,X:X,Y:Y,0)+_xlfn.XLOOKUP(R130,X:X,Y:Y,0)+_xlfn.XLOOKUP(S130,X:X,Y:Y,0)+_xlfn.XLOOKUP(T130,X:X,Y:Y,0)+_xlfn.XLOOKUP(U130,X:X,Y:Y,0)+_xlfn.XLOOKUP(V130,X:X,Y:Y,0)</f>
        <v>12.614597443330826</v>
      </c>
      <c r="F130" s="6" t="str">
        <f>_xlfn.XLOOKUP(B130,'F3E 2025'!$B$3:$B$22,'F3E 2025'!$A$3:$A$22,"-")</f>
        <v>-</v>
      </c>
      <c r="G130" s="6">
        <f>_xlfn.XLOOKUP(B130,'F3E 2023'!$B$3:$B$22,'F3E 2023'!$A$3:$A$22,"-")</f>
        <v>16</v>
      </c>
      <c r="H130" s="6" t="str">
        <f>_xlfn.XLOOKUP(B130,'F3E 2022'!$B$3:$B$100,'F3E 2022'!$A$3:$A$100,"-")</f>
        <v>-</v>
      </c>
      <c r="I130" s="6" t="str">
        <f>_xlfn.XLOOKUP(B130,'F3E 2019'!$B$3:$B$100,'F3E 2019'!$A$3:$A$100,"-")</f>
        <v>-</v>
      </c>
      <c r="J130" s="6" t="str">
        <f>_xlfn.XLOOKUP(B130,'F3E 2018'!$B$3:$B$96,'F3E 2018'!$A$3:$A$96,"-")</f>
        <v>-</v>
      </c>
      <c r="K130" s="6" t="str">
        <f>_xlfn.XLOOKUP(B130,'F3E 2016'!$B$3:$B$100,'F3E 2016'!$A$3:$A$100,"-")</f>
        <v>-</v>
      </c>
      <c r="L130" s="6" t="str">
        <f>_xlfn.XLOOKUP(B130,'F3E 2014'!$B$3:$B$100,'F3E 2014'!$A$3:$A$100,"-")</f>
        <v>-</v>
      </c>
      <c r="M130" s="6" t="str">
        <f>_xlfn.XLOOKUP(B130,'F3E 2012'!$B$3:$B$100,'F3E 2012'!$A$3:$A$100,"-")</f>
        <v>-</v>
      </c>
      <c r="N130" s="6" t="str">
        <f>_xlfn.XLOOKUP(B130,'F3E 2010'!$B$3:$B$100,'F3E 2010'!$A$3:$A$100,"-")</f>
        <v>-</v>
      </c>
      <c r="O130" s="6" t="str">
        <f>_xlfn.XLOOKUP(B130,'F3E 2008'!$B$3:$B$100,'F3E 2008'!$A$3:$A$100,"-")</f>
        <v>-</v>
      </c>
      <c r="P130" s="6" t="str">
        <f>_xlfn.XLOOKUP(B130,'F3E 2006'!$B$3:$B$100,'F3E 2006'!$A$3:$A$100,"-")</f>
        <v>-</v>
      </c>
      <c r="Q130" s="6" t="str">
        <f>_xlfn.XLOOKUP(B130,'F3E 2004'!$B$3:$B$100,'F3E 2004'!$A$3:$A$100,"-")</f>
        <v>-</v>
      </c>
      <c r="R130" s="6" t="str">
        <f>_xlfn.XLOOKUP(B130,'F3E 2002'!$B$3:$B$100,'F3E 2002'!$A$3:$A$100,"-")</f>
        <v>-</v>
      </c>
      <c r="S130" s="6" t="str">
        <f>_xlfn.XLOOKUP(B130,'F3E 2000'!$B$3:$B$100,'F3E 2000'!$A$3:$A$100,"-")</f>
        <v>-</v>
      </c>
      <c r="T130" s="6" t="str">
        <f>_xlfn.XLOOKUP(B130,'F3E 1998'!$B$3:$B$100,'F3E 1998'!$A$3:$A$100,"-")</f>
        <v>-</v>
      </c>
      <c r="U130" s="6" t="str">
        <f>_xlfn.XLOOKUP(B130,'F3E 1996'!$B$3:$B$100,'F3E 1996'!$A$3:$A$100,"-")</f>
        <v>-</v>
      </c>
      <c r="V130" s="7" t="str">
        <f>_xlfn.XLOOKUP(B130,'F3E 1994'!$B$3:$B$100,'F3E 1994'!$A$3:$A$100,"-")</f>
        <v>-</v>
      </c>
    </row>
    <row r="131" spans="1:22" x14ac:dyDescent="0.45">
      <c r="A131" s="9">
        <f t="shared" si="2"/>
        <v>129</v>
      </c>
      <c r="B131" s="23" t="s">
        <v>210</v>
      </c>
      <c r="C131" s="24" t="s">
        <v>184</v>
      </c>
      <c r="D131" s="95">
        <f>MIN(_xlfn.XLOOKUP(B131,'F3E 2025'!B:B,'F3E 2025'!E:E,200),_xlfn.XLOOKUP(B131,'F3E 2023'!B:B,'F3E 2023'!E:E,200),_xlfn.XLOOKUP(B131,'F3E 2022'!B:B,'F3E 2022'!E:E,200),_xlfn.XLOOKUP(B131,'F3E 2019'!B:B,'F3E 2019'!E:E,200),_xlfn.XLOOKUP(B131,'F3E 2018'!B:B,'F3E 2018'!E:E,200),_xlfn.XLOOKUP(B131,'F3E 2016'!B:B,'F3E 2016'!E:E,200),_xlfn.XLOOKUP(B131,'F3E 2014'!B:B,'F3E 2014'!E:E,200),_xlfn.XLOOKUP(B131,'F3E 2012'!B:B,'F3E 2012'!E:E,200),_xlfn.XLOOKUP(B131,'F3E 2010'!B:B,'F3E 2010'!E:E,200),_xlfn.XLOOKUP(B131,'F3E 2008'!B:B,'F3E 2008'!B:B,200),_xlfn.XLOOKUP(B131,'F3E 2006'!B:B,'F3E 2006'!E:E,200),_xlfn.XLOOKUP(B131,'F3E 2004'!B:B,'F3E 2004'!E:E,200),_xlfn.XLOOKUP(B131,'F3E 2002'!B:B,'F3E 2002'!E:E,200),_xlfn.XLOOKUP(B131,'F3E 2000'!B:B,'F3E 2000'!E:E,200),_xlfn.XLOOKUP(B131,'F3E 1998'!B:B,'F3E 1998'!E:E,200),_xlfn.XLOOKUP(B131,'F3E 1996'!B:B,'F3E 1996'!E:E,200),_xlfn.XLOOKUP(B131,'F3E 1994'!B:B,'F3E 1994'!E:E,200))</f>
        <v>134.96</v>
      </c>
      <c r="E131" s="78">
        <f>_xlfn.XLOOKUP(F131,X:X,Y:Y,0)+_xlfn.XLOOKUP(G131,X:X,Y:Y,0)+_xlfn.XLOOKUP(H131,X:X,Y:Y,0)+_xlfn.XLOOKUP(I131,X:X,Y:Y,0)+_xlfn.XLOOKUP(J131,X:X,Y:Y,0)+_xlfn.XLOOKUP(K131,X:X,Y:Y,0)+_xlfn.XLOOKUP(L131,X:X,Y:Y,0)+_xlfn.XLOOKUP(M131,X:X,Y:Y,0)+_xlfn.XLOOKUP(N131,X:X,Y:Y,0)+_xlfn.XLOOKUP(O131,X:X,Y:Y,0)+_xlfn.XLOOKUP(P131,X:X,Y:Y,0)+_xlfn.XLOOKUP(Q131,X:X,Y:Y,0)+_xlfn.XLOOKUP(R131,X:X,Y:Y,0)+_xlfn.XLOOKUP(S131,X:X,Y:Y,0)+_xlfn.XLOOKUP(T131,X:X,Y:Y,0)+_xlfn.XLOOKUP(U131,X:X,Y:Y,0)+_xlfn.XLOOKUP(V131,X:X,Y:Y,0)</f>
        <v>11.958600924377926</v>
      </c>
      <c r="F131" s="6" t="str">
        <f>_xlfn.XLOOKUP(B131,'F3E 2025'!$B$3:$B$22,'F3E 2025'!$A$3:$A$22,"-")</f>
        <v>-</v>
      </c>
      <c r="G131" s="6" t="str">
        <f>_xlfn.XLOOKUP(B131,'F3E 2023'!$B$3:$B$22,'F3E 2023'!$A$3:$A$22,"-")</f>
        <v>-</v>
      </c>
      <c r="H131" s="6" t="str">
        <f>_xlfn.XLOOKUP(B131,'F3E 2022'!$B$3:$B$100,'F3E 2022'!$A$3:$A$100,"-")</f>
        <v>-</v>
      </c>
      <c r="I131" s="6" t="str">
        <f>_xlfn.XLOOKUP(B131,'F3E 2019'!$B$3:$B$100,'F3E 2019'!$A$3:$A$100,"-")</f>
        <v>-</v>
      </c>
      <c r="J131" s="6" t="str">
        <f>_xlfn.XLOOKUP(B131,'F3E 2018'!$B$3:$B$96,'F3E 2018'!$A$3:$A$96,"-")</f>
        <v>-</v>
      </c>
      <c r="K131" s="6" t="str">
        <f>_xlfn.XLOOKUP(B131,'F3E 2016'!$B$3:$B$100,'F3E 2016'!$A$3:$A$100,"-")</f>
        <v>-</v>
      </c>
      <c r="L131" s="6" t="str">
        <f>_xlfn.XLOOKUP(B131,'F3E 2014'!$B$3:$B$100,'F3E 2014'!$A$3:$A$100,"-")</f>
        <v>-</v>
      </c>
      <c r="M131" s="6" t="str">
        <f>_xlfn.XLOOKUP(B131,'F3E 2012'!$B$3:$B$100,'F3E 2012'!$A$3:$A$100,"-")</f>
        <v>-</v>
      </c>
      <c r="N131" s="6" t="str">
        <f>_xlfn.XLOOKUP(B131,'F3E 2010'!$B$3:$B$100,'F3E 2010'!$A$3:$A$100,"-")</f>
        <v>-</v>
      </c>
      <c r="O131" s="6" t="str">
        <f>_xlfn.XLOOKUP(B131,'F3E 2008'!$B$3:$B$100,'F3E 2008'!$A$3:$A$100,"-")</f>
        <v>-</v>
      </c>
      <c r="P131" s="6" t="str">
        <f>_xlfn.XLOOKUP(B131,'F3E 2006'!$B$3:$B$100,'F3E 2006'!$A$3:$A$100,"-")</f>
        <v>-</v>
      </c>
      <c r="Q131" s="6" t="str">
        <f>_xlfn.XLOOKUP(B131,'F3E 2004'!$B$3:$B$100,'F3E 2004'!$A$3:$A$100,"-")</f>
        <v>-</v>
      </c>
      <c r="R131" s="6" t="str">
        <f>_xlfn.XLOOKUP(B131,'F3E 2002'!$B$3:$B$100,'F3E 2002'!$A$3:$A$100,"-")</f>
        <v>-</v>
      </c>
      <c r="S131" s="6" t="str">
        <f>_xlfn.XLOOKUP(B131,'F3E 2000'!$B$3:$B$100,'F3E 2000'!$A$3:$A$100,"-")</f>
        <v>-</v>
      </c>
      <c r="T131" s="6">
        <f>_xlfn.XLOOKUP(B131,'F3E 1998'!$B$3:$B$100,'F3E 1998'!$A$3:$A$100,"-")</f>
        <v>23</v>
      </c>
      <c r="U131" s="6">
        <f>_xlfn.XLOOKUP(B131,'F3E 1996'!$B$3:$B$100,'F3E 1996'!$A$3:$A$100,"-")</f>
        <v>21</v>
      </c>
      <c r="V131" s="7" t="str">
        <f>_xlfn.XLOOKUP(B131,'F3E 1994'!$B$3:$B$100,'F3E 1994'!$A$3:$A$100,"-")</f>
        <v>-</v>
      </c>
    </row>
    <row r="132" spans="1:22" x14ac:dyDescent="0.45">
      <c r="A132" s="9">
        <f t="shared" si="2"/>
        <v>130</v>
      </c>
      <c r="B132" s="23" t="s">
        <v>282</v>
      </c>
      <c r="C132" s="24" t="s">
        <v>13</v>
      </c>
      <c r="D132" s="95">
        <f>MIN(_xlfn.XLOOKUP(B132,'F3E 2025'!B:B,'F3E 2025'!E:E,200),_xlfn.XLOOKUP(B132,'F3E 2023'!B:B,'F3E 2023'!E:E,200),_xlfn.XLOOKUP(B132,'F3E 2022'!B:B,'F3E 2022'!E:E,200),_xlfn.XLOOKUP(B132,'F3E 2019'!B:B,'F3E 2019'!E:E,200),_xlfn.XLOOKUP(B132,'F3E 2018'!B:B,'F3E 2018'!E:E,200),_xlfn.XLOOKUP(B132,'F3E 2016'!B:B,'F3E 2016'!E:E,200),_xlfn.XLOOKUP(B132,'F3E 2014'!B:B,'F3E 2014'!E:E,200),_xlfn.XLOOKUP(B132,'F3E 2012'!B:B,'F3E 2012'!E:E,200),_xlfn.XLOOKUP(B132,'F3E 2010'!B:B,'F3E 2010'!E:E,200),_xlfn.XLOOKUP(B132,'F3E 2008'!B:B,'F3E 2008'!B:B,200),_xlfn.XLOOKUP(B132,'F3E 2006'!B:B,'F3E 2006'!E:E,200),_xlfn.XLOOKUP(B132,'F3E 2004'!B:B,'F3E 2004'!E:E,200),_xlfn.XLOOKUP(B132,'F3E 2002'!B:B,'F3E 2002'!E:E,200),_xlfn.XLOOKUP(B132,'F3E 2000'!B:B,'F3E 2000'!E:E,200),_xlfn.XLOOKUP(B132,'F3E 1998'!B:B,'F3E 1998'!E:E,200),_xlfn.XLOOKUP(B132,'F3E 1996'!B:B,'F3E 1996'!E:E,200),_xlfn.XLOOKUP(B132,'F3E 1994'!B:B,'F3E 1994'!E:E,200))</f>
        <v>60.7</v>
      </c>
      <c r="E132" s="78">
        <f>_xlfn.XLOOKUP(F132,X:X,Y:Y,0)+_xlfn.XLOOKUP(G132,X:X,Y:Y,0)+_xlfn.XLOOKUP(H132,X:X,Y:Y,0)+_xlfn.XLOOKUP(I132,X:X,Y:Y,0)+_xlfn.XLOOKUP(J132,X:X,Y:Y,0)+_xlfn.XLOOKUP(K132,X:X,Y:Y,0)+_xlfn.XLOOKUP(L132,X:X,Y:Y,0)+_xlfn.XLOOKUP(M132,X:X,Y:Y,0)+_xlfn.XLOOKUP(N132,X:X,Y:Y,0)+_xlfn.XLOOKUP(O132,X:X,Y:Y,0)+_xlfn.XLOOKUP(P132,X:X,Y:Y,0)+_xlfn.XLOOKUP(Q132,X:X,Y:Y,0)+_xlfn.XLOOKUP(R132,X:X,Y:Y,0)+_xlfn.XLOOKUP(S132,X:X,Y:Y,0)+_xlfn.XLOOKUP(T132,X:X,Y:Y,0)+_xlfn.XLOOKUP(U132,X:X,Y:Y,0)+_xlfn.XLOOKUP(V132,X:X,Y:Y,0)</f>
        <v>11.068437838118458</v>
      </c>
      <c r="F132" s="6">
        <f>_xlfn.XLOOKUP(B132,'F3E 2025'!$B$3:$B$22,'F3E 2025'!$A$3:$A$22,"-")</f>
        <v>17</v>
      </c>
      <c r="G132" s="6" t="str">
        <f>_xlfn.XLOOKUP(B132,'F3E 2023'!$B$3:$B$22,'F3E 2023'!$A$3:$A$22,"-")</f>
        <v>-</v>
      </c>
      <c r="H132" s="6" t="str">
        <f>_xlfn.XLOOKUP(B132,'F3E 2022'!$B$3:$B$100,'F3E 2022'!$A$3:$A$100,"-")</f>
        <v>-</v>
      </c>
      <c r="I132" s="6" t="str">
        <f>_xlfn.XLOOKUP(B132,'F3E 2019'!$B$3:$B$100,'F3E 2019'!$A$3:$A$100,"-")</f>
        <v>-</v>
      </c>
      <c r="J132" s="6" t="str">
        <f>_xlfn.XLOOKUP(B132,'F3E 2018'!$B$3:$B$96,'F3E 2018'!$A$3:$A$96,"-")</f>
        <v>-</v>
      </c>
      <c r="K132" s="6" t="str">
        <f>_xlfn.XLOOKUP(B132,'F3E 2016'!$B$3:$B$100,'F3E 2016'!$A$3:$A$100,"-")</f>
        <v>-</v>
      </c>
      <c r="L132" s="6" t="str">
        <f>_xlfn.XLOOKUP(B132,'F3E 2014'!$B$3:$B$100,'F3E 2014'!$A$3:$A$100,"-")</f>
        <v>-</v>
      </c>
      <c r="M132" s="6" t="str">
        <f>_xlfn.XLOOKUP(B132,'F3E 2012'!$B$3:$B$100,'F3E 2012'!$A$3:$A$100,"-")</f>
        <v>-</v>
      </c>
      <c r="N132" s="6" t="str">
        <f>_xlfn.XLOOKUP(B132,'F3E 2010'!$B$3:$B$100,'F3E 2010'!$A$3:$A$100,"-")</f>
        <v>-</v>
      </c>
      <c r="O132" s="6" t="str">
        <f>_xlfn.XLOOKUP(B132,'F3E 2008'!$B$3:$B$100,'F3E 2008'!$A$3:$A$100,"-")</f>
        <v>-</v>
      </c>
      <c r="P132" s="6" t="str">
        <f>_xlfn.XLOOKUP(B132,'F3E 2006'!$B$3:$B$100,'F3E 2006'!$A$3:$A$100,"-")</f>
        <v>-</v>
      </c>
      <c r="Q132" s="6" t="str">
        <f>_xlfn.XLOOKUP(B132,'F3E 2004'!$B$3:$B$100,'F3E 2004'!$A$3:$A$100,"-")</f>
        <v>-</v>
      </c>
      <c r="R132" s="6" t="str">
        <f>_xlfn.XLOOKUP(B132,'F3E 2002'!$B$3:$B$100,'F3E 2002'!$A$3:$A$100,"-")</f>
        <v>-</v>
      </c>
      <c r="S132" s="6" t="str">
        <f>_xlfn.XLOOKUP(B132,'F3E 2000'!$B$3:$B$100,'F3E 2000'!$A$3:$A$100,"-")</f>
        <v>-</v>
      </c>
      <c r="T132" s="6" t="str">
        <f>_xlfn.XLOOKUP(B132,'F3E 1998'!$B$3:$B$100,'F3E 1998'!$A$3:$A$100,"-")</f>
        <v>-</v>
      </c>
      <c r="U132" s="6" t="str">
        <f>_xlfn.XLOOKUP(B132,'F3E 1996'!$B$3:$B$100,'F3E 1996'!$A$3:$A$100,"-")</f>
        <v>-</v>
      </c>
      <c r="V132" s="7" t="str">
        <f>_xlfn.XLOOKUP(B132,'F3E 1994'!$B$3:$B$100,'F3E 1994'!$A$3:$A$100,"-")</f>
        <v>-</v>
      </c>
    </row>
    <row r="133" spans="1:22" x14ac:dyDescent="0.45">
      <c r="A133" s="9">
        <f t="shared" si="2"/>
        <v>131</v>
      </c>
      <c r="B133" s="23" t="s">
        <v>187</v>
      </c>
      <c r="C133" s="24" t="s">
        <v>184</v>
      </c>
      <c r="D133" s="95">
        <f>MIN(_xlfn.XLOOKUP(B133,'F3E 2025'!B:B,'F3E 2025'!E:E,200),_xlfn.XLOOKUP(B133,'F3E 2023'!B:B,'F3E 2023'!E:E,200),_xlfn.XLOOKUP(B133,'F3E 2022'!B:B,'F3E 2022'!E:E,200),_xlfn.XLOOKUP(B133,'F3E 2019'!B:B,'F3E 2019'!E:E,200),_xlfn.XLOOKUP(B133,'F3E 2018'!B:B,'F3E 2018'!E:E,200),_xlfn.XLOOKUP(B133,'F3E 2016'!B:B,'F3E 2016'!E:E,200),_xlfn.XLOOKUP(B133,'F3E 2014'!B:B,'F3E 2014'!E:E,200),_xlfn.XLOOKUP(B133,'F3E 2012'!B:B,'F3E 2012'!E:E,200),_xlfn.XLOOKUP(B133,'F3E 2010'!B:B,'F3E 2010'!E:E,200),_xlfn.XLOOKUP(B133,'F3E 2008'!B:B,'F3E 2008'!B:B,200),_xlfn.XLOOKUP(B133,'F3E 2006'!B:B,'F3E 2006'!E:E,200),_xlfn.XLOOKUP(B133,'F3E 2004'!B:B,'F3E 2004'!E:E,200),_xlfn.XLOOKUP(B133,'F3E 2002'!B:B,'F3E 2002'!E:E,200),_xlfn.XLOOKUP(B133,'F3E 2000'!B:B,'F3E 2000'!E:E,200),_xlfn.XLOOKUP(B133,'F3E 1998'!B:B,'F3E 1998'!E:E,200),_xlfn.XLOOKUP(B133,'F3E 1996'!B:B,'F3E 1996'!E:E,200),_xlfn.XLOOKUP(B133,'F3E 1994'!B:B,'F3E 1994'!E:E,200))</f>
        <v>102</v>
      </c>
      <c r="E133" s="78">
        <f>_xlfn.XLOOKUP(F133,X:X,Y:Y,0)+_xlfn.XLOOKUP(G133,X:X,Y:Y,0)+_xlfn.XLOOKUP(H133,X:X,Y:Y,0)+_xlfn.XLOOKUP(I133,X:X,Y:Y,0)+_xlfn.XLOOKUP(J133,X:X,Y:Y,0)+_xlfn.XLOOKUP(K133,X:X,Y:Y,0)+_xlfn.XLOOKUP(L133,X:X,Y:Y,0)+_xlfn.XLOOKUP(M133,X:X,Y:Y,0)+_xlfn.XLOOKUP(N133,X:X,Y:Y,0)+_xlfn.XLOOKUP(O133,X:X,Y:Y,0)+_xlfn.XLOOKUP(P133,X:X,Y:Y,0)+_xlfn.XLOOKUP(Q133,X:X,Y:Y,0)+_xlfn.XLOOKUP(R133,X:X,Y:Y,0)+_xlfn.XLOOKUP(S133,X:X,Y:Y,0)+_xlfn.XLOOKUP(T133,X:X,Y:Y,0)+_xlfn.XLOOKUP(U133,X:X,Y:Y,0)+_xlfn.XLOOKUP(V133,X:X,Y:Y,0)</f>
        <v>11.068437838118458</v>
      </c>
      <c r="F133" s="6" t="str">
        <f>_xlfn.XLOOKUP(B133,'F3E 2025'!$B$3:$B$22,'F3E 2025'!$A$3:$A$22,"-")</f>
        <v>-</v>
      </c>
      <c r="G133" s="6" t="str">
        <f>_xlfn.XLOOKUP(B133,'F3E 2023'!$B$3:$B$22,'F3E 2023'!$A$3:$A$22,"-")</f>
        <v>-</v>
      </c>
      <c r="H133" s="6" t="str">
        <f>_xlfn.XLOOKUP(B133,'F3E 2022'!$B$3:$B$100,'F3E 2022'!$A$3:$A$100,"-")</f>
        <v>-</v>
      </c>
      <c r="I133" s="6" t="str">
        <f>_xlfn.XLOOKUP(B133,'F3E 2019'!$B$3:$B$100,'F3E 2019'!$A$3:$A$100,"-")</f>
        <v>-</v>
      </c>
      <c r="J133" s="6" t="str">
        <f>_xlfn.XLOOKUP(B133,'F3E 2018'!$B$3:$B$96,'F3E 2018'!$A$3:$A$96,"-")</f>
        <v>-</v>
      </c>
      <c r="K133" s="6" t="str">
        <f>_xlfn.XLOOKUP(B133,'F3E 2016'!$B$3:$B$100,'F3E 2016'!$A$3:$A$100,"-")</f>
        <v>-</v>
      </c>
      <c r="L133" s="6" t="str">
        <f>_xlfn.XLOOKUP(B133,'F3E 2014'!$B$3:$B$100,'F3E 2014'!$A$3:$A$100,"-")</f>
        <v>-</v>
      </c>
      <c r="M133" s="6" t="str">
        <f>_xlfn.XLOOKUP(B133,'F3E 2012'!$B$3:$B$100,'F3E 2012'!$A$3:$A$100,"-")</f>
        <v>-</v>
      </c>
      <c r="N133" s="6" t="str">
        <f>_xlfn.XLOOKUP(B133,'F3E 2010'!$B$3:$B$100,'F3E 2010'!$A$3:$A$100,"-")</f>
        <v>-</v>
      </c>
      <c r="O133" s="6" t="str">
        <f>_xlfn.XLOOKUP(B133,'F3E 2008'!$B$3:$B$100,'F3E 2008'!$A$3:$A$100,"-")</f>
        <v>-</v>
      </c>
      <c r="P133" s="6" t="str">
        <f>_xlfn.XLOOKUP(B133,'F3E 2006'!$B$3:$B$100,'F3E 2006'!$A$3:$A$100,"-")</f>
        <v>-</v>
      </c>
      <c r="Q133" s="6">
        <f>_xlfn.XLOOKUP(B133,'F3E 2004'!$B$3:$B$100,'F3E 2004'!$A$3:$A$100,"-")</f>
        <v>17</v>
      </c>
      <c r="R133" s="6" t="str">
        <f>_xlfn.XLOOKUP(B133,'F3E 2002'!$B$3:$B$100,'F3E 2002'!$A$3:$A$100,"-")</f>
        <v>-</v>
      </c>
      <c r="S133" s="6" t="str">
        <f>_xlfn.XLOOKUP(B133,'F3E 2000'!$B$3:$B$100,'F3E 2000'!$A$3:$A$100,"-")</f>
        <v>-</v>
      </c>
      <c r="T133" s="6" t="str">
        <f>_xlfn.XLOOKUP(B133,'F3E 1998'!$B$3:$B$100,'F3E 1998'!$A$3:$A$100,"-")</f>
        <v>-</v>
      </c>
      <c r="U133" s="6" t="str">
        <f>_xlfn.XLOOKUP(B133,'F3E 1996'!$B$3:$B$100,'F3E 1996'!$A$3:$A$100,"-")</f>
        <v>-</v>
      </c>
      <c r="V133" s="7" t="str">
        <f>_xlfn.XLOOKUP(B133,'F3E 1994'!$B$3:$B$100,'F3E 1994'!$A$3:$A$100,"-")</f>
        <v>-</v>
      </c>
    </row>
    <row r="134" spans="1:22" x14ac:dyDescent="0.45">
      <c r="A134" s="9">
        <f t="shared" si="2"/>
        <v>132</v>
      </c>
      <c r="B134" s="23" t="s">
        <v>206</v>
      </c>
      <c r="C134" s="24" t="s">
        <v>8</v>
      </c>
      <c r="D134" s="95">
        <f>MIN(_xlfn.XLOOKUP(B134,'F3E 2025'!B:B,'F3E 2025'!E:E,200),_xlfn.XLOOKUP(B134,'F3E 2023'!B:B,'F3E 2023'!E:E,200),_xlfn.XLOOKUP(B134,'F3E 2022'!B:B,'F3E 2022'!E:E,200),_xlfn.XLOOKUP(B134,'F3E 2019'!B:B,'F3E 2019'!E:E,200),_xlfn.XLOOKUP(B134,'F3E 2018'!B:B,'F3E 2018'!E:E,200),_xlfn.XLOOKUP(B134,'F3E 2016'!B:B,'F3E 2016'!E:E,200),_xlfn.XLOOKUP(B134,'F3E 2014'!B:B,'F3E 2014'!E:E,200),_xlfn.XLOOKUP(B134,'F3E 2012'!B:B,'F3E 2012'!E:E,200),_xlfn.XLOOKUP(B134,'F3E 2010'!B:B,'F3E 2010'!E:E,200),_xlfn.XLOOKUP(B134,'F3E 2008'!B:B,'F3E 2008'!B:B,200),_xlfn.XLOOKUP(B134,'F3E 2006'!B:B,'F3E 2006'!E:E,200),_xlfn.XLOOKUP(B134,'F3E 2004'!B:B,'F3E 2004'!E:E,200),_xlfn.XLOOKUP(B134,'F3E 2002'!B:B,'F3E 2002'!E:E,200),_xlfn.XLOOKUP(B134,'F3E 2000'!B:B,'F3E 2000'!E:E,200),_xlfn.XLOOKUP(B134,'F3E 1998'!B:B,'F3E 1998'!E:E,200),_xlfn.XLOOKUP(B134,'F3E 1996'!B:B,'F3E 1996'!E:E,200),_xlfn.XLOOKUP(B134,'F3E 1994'!B:B,'F3E 1994'!E:E,200))</f>
        <v>90.68</v>
      </c>
      <c r="E134" s="78">
        <f>_xlfn.XLOOKUP(F134,X:X,Y:Y,0)+_xlfn.XLOOKUP(G134,X:X,Y:Y,0)+_xlfn.XLOOKUP(H134,X:X,Y:Y,0)+_xlfn.XLOOKUP(I134,X:X,Y:Y,0)+_xlfn.XLOOKUP(J134,X:X,Y:Y,0)+_xlfn.XLOOKUP(K134,X:X,Y:Y,0)+_xlfn.XLOOKUP(L134,X:X,Y:Y,0)+_xlfn.XLOOKUP(M134,X:X,Y:Y,0)+_xlfn.XLOOKUP(N134,X:X,Y:Y,0)+_xlfn.XLOOKUP(O134,X:X,Y:Y,0)+_xlfn.XLOOKUP(P134,X:X,Y:Y,0)+_xlfn.XLOOKUP(Q134,X:X,Y:Y,0)+_xlfn.XLOOKUP(R134,X:X,Y:Y,0)+_xlfn.XLOOKUP(S134,X:X,Y:Y,0)+_xlfn.XLOOKUP(T134,X:X,Y:Y,0)+_xlfn.XLOOKUP(U134,X:X,Y:Y,0)+_xlfn.XLOOKUP(V134,X:X,Y:Y,0)</f>
        <v>11.068437838118458</v>
      </c>
      <c r="F134" s="6" t="str">
        <f>_xlfn.XLOOKUP(B134,'F3E 2025'!$B$3:$B$22,'F3E 2025'!$A$3:$A$22,"-")</f>
        <v>-</v>
      </c>
      <c r="G134" s="6" t="str">
        <f>_xlfn.XLOOKUP(B134,'F3E 2023'!$B$3:$B$22,'F3E 2023'!$A$3:$A$22,"-")</f>
        <v>-</v>
      </c>
      <c r="H134" s="6" t="str">
        <f>_xlfn.XLOOKUP(B134,'F3E 2022'!$B$3:$B$100,'F3E 2022'!$A$3:$A$100,"-")</f>
        <v>-</v>
      </c>
      <c r="I134" s="6" t="str">
        <f>_xlfn.XLOOKUP(B134,'F3E 2019'!$B$3:$B$100,'F3E 2019'!$A$3:$A$100,"-")</f>
        <v>-</v>
      </c>
      <c r="J134" s="6" t="str">
        <f>_xlfn.XLOOKUP(B134,'F3E 2018'!$B$3:$B$96,'F3E 2018'!$A$3:$A$96,"-")</f>
        <v>-</v>
      </c>
      <c r="K134" s="6" t="str">
        <f>_xlfn.XLOOKUP(B134,'F3E 2016'!$B$3:$B$100,'F3E 2016'!$A$3:$A$100,"-")</f>
        <v>-</v>
      </c>
      <c r="L134" s="6" t="str">
        <f>_xlfn.XLOOKUP(B134,'F3E 2014'!$B$3:$B$100,'F3E 2014'!$A$3:$A$100,"-")</f>
        <v>-</v>
      </c>
      <c r="M134" s="6" t="str">
        <f>_xlfn.XLOOKUP(B134,'F3E 2012'!$B$3:$B$100,'F3E 2012'!$A$3:$A$100,"-")</f>
        <v>-</v>
      </c>
      <c r="N134" s="6" t="str">
        <f>_xlfn.XLOOKUP(B134,'F3E 2010'!$B$3:$B$100,'F3E 2010'!$A$3:$A$100,"-")</f>
        <v>-</v>
      </c>
      <c r="O134" s="6" t="str">
        <f>_xlfn.XLOOKUP(B134,'F3E 2008'!$B$3:$B$100,'F3E 2008'!$A$3:$A$100,"-")</f>
        <v>-</v>
      </c>
      <c r="P134" s="6" t="str">
        <f>_xlfn.XLOOKUP(B134,'F3E 2006'!$B$3:$B$100,'F3E 2006'!$A$3:$A$100,"-")</f>
        <v>-</v>
      </c>
      <c r="Q134" s="6" t="str">
        <f>_xlfn.XLOOKUP(B134,'F3E 2004'!$B$3:$B$100,'F3E 2004'!$A$3:$A$100,"-")</f>
        <v>-</v>
      </c>
      <c r="R134" s="6" t="str">
        <f>_xlfn.XLOOKUP(B134,'F3E 2002'!$B$3:$B$100,'F3E 2002'!$A$3:$A$100,"-")</f>
        <v>-</v>
      </c>
      <c r="S134" s="6" t="str">
        <f>_xlfn.XLOOKUP(B134,'F3E 2000'!$B$3:$B$100,'F3E 2000'!$A$3:$A$100,"-")</f>
        <v>-</v>
      </c>
      <c r="T134" s="6">
        <f>_xlfn.XLOOKUP(B134,'F3E 1998'!$B$3:$B$100,'F3E 1998'!$A$3:$A$100,"-")</f>
        <v>17</v>
      </c>
      <c r="U134" s="6" t="str">
        <f>_xlfn.XLOOKUP(B134,'F3E 1996'!$B$3:$B$100,'F3E 1996'!$A$3:$A$100,"-")</f>
        <v>-</v>
      </c>
      <c r="V134" s="7" t="str">
        <f>_xlfn.XLOOKUP(B134,'F3E 1994'!$B$3:$B$100,'F3E 1994'!$A$3:$A$100,"-")</f>
        <v>-</v>
      </c>
    </row>
    <row r="135" spans="1:22" x14ac:dyDescent="0.45">
      <c r="A135" s="9">
        <f t="shared" si="2"/>
        <v>133</v>
      </c>
      <c r="B135" s="23" t="s">
        <v>178</v>
      </c>
      <c r="C135" s="24" t="s">
        <v>71</v>
      </c>
      <c r="D135" s="95">
        <f>MIN(_xlfn.XLOOKUP(B135,'F3E 2025'!B:B,'F3E 2025'!E:E,200),_xlfn.XLOOKUP(B135,'F3E 2023'!B:B,'F3E 2023'!E:E,200),_xlfn.XLOOKUP(B135,'F3E 2022'!B:B,'F3E 2022'!E:E,200),_xlfn.XLOOKUP(B135,'F3E 2019'!B:B,'F3E 2019'!E:E,200),_xlfn.XLOOKUP(B135,'F3E 2018'!B:B,'F3E 2018'!E:E,200),_xlfn.XLOOKUP(B135,'F3E 2016'!B:B,'F3E 2016'!E:E,200),_xlfn.XLOOKUP(B135,'F3E 2014'!B:B,'F3E 2014'!E:E,200),_xlfn.XLOOKUP(B135,'F3E 2012'!B:B,'F3E 2012'!E:E,200),_xlfn.XLOOKUP(B135,'F3E 2010'!B:B,'F3E 2010'!E:E,200),_xlfn.XLOOKUP(B135,'F3E 2008'!B:B,'F3E 2008'!B:B,200),_xlfn.XLOOKUP(B135,'F3E 2006'!B:B,'F3E 2006'!E:E,200),_xlfn.XLOOKUP(B135,'F3E 2004'!B:B,'F3E 2004'!E:E,200),_xlfn.XLOOKUP(B135,'F3E 2002'!B:B,'F3E 2002'!E:E,200),_xlfn.XLOOKUP(B135,'F3E 2000'!B:B,'F3E 2000'!E:E,200),_xlfn.XLOOKUP(B135,'F3E 1998'!B:B,'F3E 1998'!E:E,200),_xlfn.XLOOKUP(B135,'F3E 1996'!B:B,'F3E 1996'!E:E,200),_xlfn.XLOOKUP(B135,'F3E 1994'!B:B,'F3E 1994'!E:E,200))</f>
        <v>78.5</v>
      </c>
      <c r="E135" s="78">
        <f>_xlfn.XLOOKUP(F135,X:X,Y:Y,0)+_xlfn.XLOOKUP(G135,X:X,Y:Y,0)+_xlfn.XLOOKUP(H135,X:X,Y:Y,0)+_xlfn.XLOOKUP(I135,X:X,Y:Y,0)+_xlfn.XLOOKUP(J135,X:X,Y:Y,0)+_xlfn.XLOOKUP(K135,X:X,Y:Y,0)+_xlfn.XLOOKUP(L135,X:X,Y:Y,0)+_xlfn.XLOOKUP(M135,X:X,Y:Y,0)+_xlfn.XLOOKUP(N135,X:X,Y:Y,0)+_xlfn.XLOOKUP(O135,X:X,Y:Y,0)+_xlfn.XLOOKUP(P135,X:X,Y:Y,0)+_xlfn.XLOOKUP(Q135,X:X,Y:Y,0)+_xlfn.XLOOKUP(R135,X:X,Y:Y,0)+_xlfn.XLOOKUP(S135,X:X,Y:Y,0)+_xlfn.XLOOKUP(T135,X:X,Y:Y,0)+_xlfn.XLOOKUP(U135,X:X,Y:Y,0)+_xlfn.XLOOKUP(V135,X:X,Y:Y,0)</f>
        <v>11.068437838118458</v>
      </c>
      <c r="F135" s="6" t="str">
        <f>_xlfn.XLOOKUP(B135,'F3E 2025'!$B$3:$B$22,'F3E 2025'!$A$3:$A$22,"-")</f>
        <v>-</v>
      </c>
      <c r="G135" s="6" t="str">
        <f>_xlfn.XLOOKUP(B135,'F3E 2023'!$B$3:$B$22,'F3E 2023'!$A$3:$A$22,"-")</f>
        <v>-</v>
      </c>
      <c r="H135" s="6" t="str">
        <f>_xlfn.XLOOKUP(B135,'F3E 2022'!$B$3:$B$100,'F3E 2022'!$A$3:$A$100,"-")</f>
        <v>-</v>
      </c>
      <c r="I135" s="6" t="str">
        <f>_xlfn.XLOOKUP(B135,'F3E 2019'!$B$3:$B$100,'F3E 2019'!$A$3:$A$100,"-")</f>
        <v>-</v>
      </c>
      <c r="J135" s="6" t="str">
        <f>_xlfn.XLOOKUP(B135,'F3E 2018'!$B$3:$B$96,'F3E 2018'!$A$3:$A$96,"-")</f>
        <v>-</v>
      </c>
      <c r="K135" s="6" t="str">
        <f>_xlfn.XLOOKUP(B135,'F3E 2016'!$B$3:$B$100,'F3E 2016'!$A$3:$A$100,"-")</f>
        <v>-</v>
      </c>
      <c r="L135" s="6" t="str">
        <f>_xlfn.XLOOKUP(B135,'F3E 2014'!$B$3:$B$100,'F3E 2014'!$A$3:$A$100,"-")</f>
        <v>-</v>
      </c>
      <c r="M135" s="6" t="str">
        <f>_xlfn.XLOOKUP(B135,'F3E 2012'!$B$3:$B$100,'F3E 2012'!$A$3:$A$100,"-")</f>
        <v>-</v>
      </c>
      <c r="N135" s="6" t="str">
        <f>_xlfn.XLOOKUP(B135,'F3E 2010'!$B$3:$B$100,'F3E 2010'!$A$3:$A$100,"-")</f>
        <v>-</v>
      </c>
      <c r="O135" s="6" t="str">
        <f>_xlfn.XLOOKUP(B135,'F3E 2008'!$B$3:$B$100,'F3E 2008'!$A$3:$A$100,"-")</f>
        <v>-</v>
      </c>
      <c r="P135" s="6">
        <f>_xlfn.XLOOKUP(B135,'F3E 2006'!$B$3:$B$100,'F3E 2006'!$A$3:$A$100,"-")</f>
        <v>17</v>
      </c>
      <c r="Q135" s="6" t="str">
        <f>_xlfn.XLOOKUP(B135,'F3E 2004'!$B$3:$B$100,'F3E 2004'!$A$3:$A$100,"-")</f>
        <v>-</v>
      </c>
      <c r="R135" s="6" t="str">
        <f>_xlfn.XLOOKUP(B135,'F3E 2002'!$B$3:$B$100,'F3E 2002'!$A$3:$A$100,"-")</f>
        <v>-</v>
      </c>
      <c r="S135" s="6" t="str">
        <f>_xlfn.XLOOKUP(B135,'F3E 2000'!$B$3:$B$100,'F3E 2000'!$A$3:$A$100,"-")</f>
        <v>-</v>
      </c>
      <c r="T135" s="6" t="str">
        <f>_xlfn.XLOOKUP(B135,'F3E 1998'!$B$3:$B$100,'F3E 1998'!$A$3:$A$100,"-")</f>
        <v>-</v>
      </c>
      <c r="U135" s="6" t="str">
        <f>_xlfn.XLOOKUP(B135,'F3E 1996'!$B$3:$B$100,'F3E 1996'!$A$3:$A$100,"-")</f>
        <v>-</v>
      </c>
      <c r="V135" s="7" t="str">
        <f>_xlfn.XLOOKUP(B135,'F3E 1994'!$B$3:$B$100,'F3E 1994'!$A$3:$A$100,"-")</f>
        <v>-</v>
      </c>
    </row>
    <row r="136" spans="1:22" x14ac:dyDescent="0.45">
      <c r="A136" s="9">
        <f t="shared" ref="A136:A164" si="3">A135+1</f>
        <v>134</v>
      </c>
      <c r="B136" s="23" t="s">
        <v>122</v>
      </c>
      <c r="C136" s="24" t="s">
        <v>15</v>
      </c>
      <c r="D136" s="95">
        <f>MIN(_xlfn.XLOOKUP(B136,'F3E 2025'!B:B,'F3E 2025'!E:E,200),_xlfn.XLOOKUP(B136,'F3E 2023'!B:B,'F3E 2023'!E:E,200),_xlfn.XLOOKUP(B136,'F3E 2022'!B:B,'F3E 2022'!E:E,200),_xlfn.XLOOKUP(B136,'F3E 2019'!B:B,'F3E 2019'!E:E,200),_xlfn.XLOOKUP(B136,'F3E 2018'!B:B,'F3E 2018'!E:E,200),_xlfn.XLOOKUP(B136,'F3E 2016'!B:B,'F3E 2016'!E:E,200),_xlfn.XLOOKUP(B136,'F3E 2014'!B:B,'F3E 2014'!E:E,200),_xlfn.XLOOKUP(B136,'F3E 2012'!B:B,'F3E 2012'!E:E,200),_xlfn.XLOOKUP(B136,'F3E 2010'!B:B,'F3E 2010'!E:E,200),_xlfn.XLOOKUP(B136,'F3E 2008'!B:B,'F3E 2008'!B:B,200),_xlfn.XLOOKUP(B136,'F3E 2006'!B:B,'F3E 2006'!E:E,200),_xlfn.XLOOKUP(B136,'F3E 2004'!B:B,'F3E 2004'!E:E,200),_xlfn.XLOOKUP(B136,'F3E 2002'!B:B,'F3E 2002'!E:E,200),_xlfn.XLOOKUP(B136,'F3E 2000'!B:B,'F3E 2000'!E:E,200),_xlfn.XLOOKUP(B136,'F3E 1998'!B:B,'F3E 1998'!E:E,200),_xlfn.XLOOKUP(B136,'F3E 1996'!B:B,'F3E 1996'!E:E,200),_xlfn.XLOOKUP(B136,'F3E 1994'!B:B,'F3E 1994'!E:E,200))</f>
        <v>67.94</v>
      </c>
      <c r="E136" s="78">
        <f>_xlfn.XLOOKUP(F136,X:X,Y:Y,0)+_xlfn.XLOOKUP(G136,X:X,Y:Y,0)+_xlfn.XLOOKUP(H136,X:X,Y:Y,0)+_xlfn.XLOOKUP(I136,X:X,Y:Y,0)+_xlfn.XLOOKUP(J136,X:X,Y:Y,0)+_xlfn.XLOOKUP(K136,X:X,Y:Y,0)+_xlfn.XLOOKUP(L136,X:X,Y:Y,0)+_xlfn.XLOOKUP(M136,X:X,Y:Y,0)+_xlfn.XLOOKUP(N136,X:X,Y:Y,0)+_xlfn.XLOOKUP(O136,X:X,Y:Y,0)+_xlfn.XLOOKUP(P136,X:X,Y:Y,0)+_xlfn.XLOOKUP(Q136,X:X,Y:Y,0)+_xlfn.XLOOKUP(R136,X:X,Y:Y,0)+_xlfn.XLOOKUP(S136,X:X,Y:Y,0)+_xlfn.XLOOKUP(T136,X:X,Y:Y,0)+_xlfn.XLOOKUP(U136,X:X,Y:Y,0)+_xlfn.XLOOKUP(V136,X:X,Y:Y,0)</f>
        <v>11.068437838118458</v>
      </c>
      <c r="F136" s="6" t="str">
        <f>_xlfn.XLOOKUP(B136,'F3E 2025'!$B$3:$B$22,'F3E 2025'!$A$3:$A$22,"-")</f>
        <v>-</v>
      </c>
      <c r="G136" s="6">
        <f>_xlfn.XLOOKUP(B136,'F3E 2023'!$B$3:$B$22,'F3E 2023'!$A$3:$A$22,"-")</f>
        <v>17</v>
      </c>
      <c r="H136" s="6" t="str">
        <f>_xlfn.XLOOKUP(B136,'F3E 2022'!$B$3:$B$100,'F3E 2022'!$A$3:$A$100,"-")</f>
        <v>-</v>
      </c>
      <c r="I136" s="6" t="str">
        <f>_xlfn.XLOOKUP(B136,'F3E 2019'!$B$3:$B$100,'F3E 2019'!$A$3:$A$100,"-")</f>
        <v>-</v>
      </c>
      <c r="J136" s="6" t="str">
        <f>_xlfn.XLOOKUP(B136,'F3E 2018'!$B$3:$B$96,'F3E 2018'!$A$3:$A$96,"-")</f>
        <v>-</v>
      </c>
      <c r="K136" s="6" t="str">
        <f>_xlfn.XLOOKUP(B136,'F3E 2016'!$B$3:$B$100,'F3E 2016'!$A$3:$A$100,"-")</f>
        <v>-</v>
      </c>
      <c r="L136" s="6" t="str">
        <f>_xlfn.XLOOKUP(B136,'F3E 2014'!$B$3:$B$100,'F3E 2014'!$A$3:$A$100,"-")</f>
        <v>-</v>
      </c>
      <c r="M136" s="6" t="str">
        <f>_xlfn.XLOOKUP(B136,'F3E 2012'!$B$3:$B$100,'F3E 2012'!$A$3:$A$100,"-")</f>
        <v>-</v>
      </c>
      <c r="N136" s="6" t="str">
        <f>_xlfn.XLOOKUP(B136,'F3E 2010'!$B$3:$B$100,'F3E 2010'!$A$3:$A$100,"-")</f>
        <v>-</v>
      </c>
      <c r="O136" s="6" t="str">
        <f>_xlfn.XLOOKUP(B136,'F3E 2008'!$B$3:$B$100,'F3E 2008'!$A$3:$A$100,"-")</f>
        <v>-</v>
      </c>
      <c r="P136" s="6" t="str">
        <f>_xlfn.XLOOKUP(B136,'F3E 2006'!$B$3:$B$100,'F3E 2006'!$A$3:$A$100,"-")</f>
        <v>-</v>
      </c>
      <c r="Q136" s="6" t="str">
        <f>_xlfn.XLOOKUP(B136,'F3E 2004'!$B$3:$B$100,'F3E 2004'!$A$3:$A$100,"-")</f>
        <v>-</v>
      </c>
      <c r="R136" s="6" t="str">
        <f>_xlfn.XLOOKUP(B136,'F3E 2002'!$B$3:$B$100,'F3E 2002'!$A$3:$A$100,"-")</f>
        <v>-</v>
      </c>
      <c r="S136" s="6" t="str">
        <f>_xlfn.XLOOKUP(B136,'F3E 2000'!$B$3:$B$100,'F3E 2000'!$A$3:$A$100,"-")</f>
        <v>-</v>
      </c>
      <c r="T136" s="6" t="str">
        <f>_xlfn.XLOOKUP(B136,'F3E 1998'!$B$3:$B$100,'F3E 1998'!$A$3:$A$100,"-")</f>
        <v>-</v>
      </c>
      <c r="U136" s="6" t="str">
        <f>_xlfn.XLOOKUP(B136,'F3E 1996'!$B$3:$B$100,'F3E 1996'!$A$3:$A$100,"-")</f>
        <v>-</v>
      </c>
      <c r="V136" s="7" t="str">
        <f>_xlfn.XLOOKUP(B136,'F3E 1994'!$B$3:$B$100,'F3E 1994'!$A$3:$A$100,"-")</f>
        <v>-</v>
      </c>
    </row>
    <row r="137" spans="1:22" x14ac:dyDescent="0.45">
      <c r="A137" s="9">
        <f t="shared" si="3"/>
        <v>135</v>
      </c>
      <c r="B137" s="23" t="s">
        <v>193</v>
      </c>
      <c r="C137" s="24" t="s">
        <v>267</v>
      </c>
      <c r="D137" s="95">
        <f>MIN(_xlfn.XLOOKUP(B137,'F3E 2025'!B:B,'F3E 2025'!E:E,200),_xlfn.XLOOKUP(B137,'F3E 2023'!B:B,'F3E 2023'!E:E,200),_xlfn.XLOOKUP(B137,'F3E 2022'!B:B,'F3E 2022'!E:E,200),_xlfn.XLOOKUP(B137,'F3E 2019'!B:B,'F3E 2019'!E:E,200),_xlfn.XLOOKUP(B137,'F3E 2018'!B:B,'F3E 2018'!E:E,200),_xlfn.XLOOKUP(B137,'F3E 2016'!B:B,'F3E 2016'!E:E,200),_xlfn.XLOOKUP(B137,'F3E 2014'!B:B,'F3E 2014'!E:E,200),_xlfn.XLOOKUP(B137,'F3E 2012'!B:B,'F3E 2012'!E:E,200),_xlfn.XLOOKUP(B137,'F3E 2010'!B:B,'F3E 2010'!E:E,200),_xlfn.XLOOKUP(B137,'F3E 2008'!B:B,'F3E 2008'!B:B,200),_xlfn.XLOOKUP(B137,'F3E 2006'!B:B,'F3E 2006'!E:E,200),_xlfn.XLOOKUP(B137,'F3E 2004'!B:B,'F3E 2004'!E:E,200),_xlfn.XLOOKUP(B137,'F3E 2002'!B:B,'F3E 2002'!E:E,200),_xlfn.XLOOKUP(B137,'F3E 2000'!B:B,'F3E 2000'!E:E,200),_xlfn.XLOOKUP(B137,'F3E 1998'!B:B,'F3E 1998'!E:E,200),_xlfn.XLOOKUP(B137,'F3E 1996'!B:B,'F3E 1996'!E:E,200),_xlfn.XLOOKUP(B137,'F3E 1994'!B:B,'F3E 1994'!E:E,200))</f>
        <v>90.5</v>
      </c>
      <c r="E137" s="78">
        <f>_xlfn.XLOOKUP(F137,X:X,Y:Y,0)+_xlfn.XLOOKUP(G137,X:X,Y:Y,0)+_xlfn.XLOOKUP(H137,X:X,Y:Y,0)+_xlfn.XLOOKUP(I137,X:X,Y:Y,0)+_xlfn.XLOOKUP(J137,X:X,Y:Y,0)+_xlfn.XLOOKUP(K137,X:X,Y:Y,0)+_xlfn.XLOOKUP(L137,X:X,Y:Y,0)+_xlfn.XLOOKUP(M137,X:X,Y:Y,0)+_xlfn.XLOOKUP(N137,X:X,Y:Y,0)+_xlfn.XLOOKUP(O137,X:X,Y:Y,0)+_xlfn.XLOOKUP(P137,X:X,Y:Y,0)+_xlfn.XLOOKUP(Q137,X:X,Y:Y,0)+_xlfn.XLOOKUP(R137,X:X,Y:Y,0)+_xlfn.XLOOKUP(S137,X:X,Y:Y,0)+_xlfn.XLOOKUP(T137,X:X,Y:Y,0)+_xlfn.XLOOKUP(U137,X:X,Y:Y,0)+_xlfn.XLOOKUP(V137,X:X,Y:Y,0)</f>
        <v>11.068437838118458</v>
      </c>
      <c r="F137" s="6" t="str">
        <f>_xlfn.XLOOKUP(B137,'F3E 2025'!$B$3:$B$22,'F3E 2025'!$A$3:$A$22,"-")</f>
        <v>-</v>
      </c>
      <c r="G137" s="6" t="str">
        <f>_xlfn.XLOOKUP(B137,'F3E 2023'!$B$3:$B$22,'F3E 2023'!$A$3:$A$22,"-")</f>
        <v>-</v>
      </c>
      <c r="H137" s="6" t="str">
        <f>_xlfn.XLOOKUP(B137,'F3E 2022'!$B$3:$B$100,'F3E 2022'!$A$3:$A$100,"-")</f>
        <v>-</v>
      </c>
      <c r="I137" s="6" t="str">
        <f>_xlfn.XLOOKUP(B137,'F3E 2019'!$B$3:$B$100,'F3E 2019'!$A$3:$A$100,"-")</f>
        <v>-</v>
      </c>
      <c r="J137" s="6" t="str">
        <f>_xlfn.XLOOKUP(B137,'F3E 2018'!$B$3:$B$96,'F3E 2018'!$A$3:$A$96,"-")</f>
        <v>-</v>
      </c>
      <c r="K137" s="6" t="str">
        <f>_xlfn.XLOOKUP(B137,'F3E 2016'!$B$3:$B$100,'F3E 2016'!$A$3:$A$100,"-")</f>
        <v>-</v>
      </c>
      <c r="L137" s="6" t="str">
        <f>_xlfn.XLOOKUP(B137,'F3E 2014'!$B$3:$B$100,'F3E 2014'!$A$3:$A$100,"-")</f>
        <v>-</v>
      </c>
      <c r="M137" s="6" t="str">
        <f>_xlfn.XLOOKUP(B137,'F3E 2012'!$B$3:$B$100,'F3E 2012'!$A$3:$A$100,"-")</f>
        <v>-</v>
      </c>
      <c r="N137" s="6" t="str">
        <f>_xlfn.XLOOKUP(B137,'F3E 2010'!$B$3:$B$100,'F3E 2010'!$A$3:$A$100,"-")</f>
        <v>-</v>
      </c>
      <c r="O137" s="6" t="str">
        <f>_xlfn.XLOOKUP(B137,'F3E 2008'!$B$3:$B$100,'F3E 2008'!$A$3:$A$100,"-")</f>
        <v>-</v>
      </c>
      <c r="P137" s="6" t="str">
        <f>_xlfn.XLOOKUP(B137,'F3E 2006'!$B$3:$B$100,'F3E 2006'!$A$3:$A$100,"-")</f>
        <v>-</v>
      </c>
      <c r="Q137" s="6" t="str">
        <f>_xlfn.XLOOKUP(B137,'F3E 2004'!$B$3:$B$100,'F3E 2004'!$A$3:$A$100,"-")</f>
        <v>-</v>
      </c>
      <c r="R137" s="6">
        <f>_xlfn.XLOOKUP(B137,'F3E 2002'!$B$3:$B$100,'F3E 2002'!$A$3:$A$100,"-")</f>
        <v>17</v>
      </c>
      <c r="S137" s="6" t="str">
        <f>_xlfn.XLOOKUP(B137,'F3E 2000'!$B$3:$B$100,'F3E 2000'!$A$3:$A$100,"-")</f>
        <v>-</v>
      </c>
      <c r="T137" s="6" t="str">
        <f>_xlfn.XLOOKUP(B137,'F3E 1998'!$B$3:$B$100,'F3E 1998'!$A$3:$A$100,"-")</f>
        <v>-</v>
      </c>
      <c r="U137" s="6" t="str">
        <f>_xlfn.XLOOKUP(B137,'F3E 1996'!$B$3:$B$100,'F3E 1996'!$A$3:$A$100,"-")</f>
        <v>-</v>
      </c>
      <c r="V137" s="7" t="str">
        <f>_xlfn.XLOOKUP(B137,'F3E 1994'!$B$3:$B$100,'F3E 1994'!$A$3:$A$100,"-")</f>
        <v>-</v>
      </c>
    </row>
    <row r="138" spans="1:22" x14ac:dyDescent="0.45">
      <c r="A138" s="9">
        <f t="shared" si="3"/>
        <v>136</v>
      </c>
      <c r="B138" s="23" t="s">
        <v>79</v>
      </c>
      <c r="C138" s="24" t="s">
        <v>52</v>
      </c>
      <c r="D138" s="95">
        <f>MIN(_xlfn.XLOOKUP(B138,'F3E 2025'!B:B,'F3E 2025'!E:E,200),_xlfn.XLOOKUP(B138,'F3E 2023'!B:B,'F3E 2023'!E:E,200),_xlfn.XLOOKUP(B138,'F3E 2022'!B:B,'F3E 2022'!E:E,200),_xlfn.XLOOKUP(B138,'F3E 2019'!B:B,'F3E 2019'!E:E,200),_xlfn.XLOOKUP(B138,'F3E 2018'!B:B,'F3E 2018'!E:E,200),_xlfn.XLOOKUP(B138,'F3E 2016'!B:B,'F3E 2016'!E:E,200),_xlfn.XLOOKUP(B138,'F3E 2014'!B:B,'F3E 2014'!E:E,200),_xlfn.XLOOKUP(B138,'F3E 2012'!B:B,'F3E 2012'!E:E,200),_xlfn.XLOOKUP(B138,'F3E 2010'!B:B,'F3E 2010'!E:E,200),_xlfn.XLOOKUP(B138,'F3E 2008'!B:B,'F3E 2008'!B:B,200),_xlfn.XLOOKUP(B138,'F3E 2006'!B:B,'F3E 2006'!E:E,200),_xlfn.XLOOKUP(B138,'F3E 2004'!B:B,'F3E 2004'!E:E,200),_xlfn.XLOOKUP(B138,'F3E 2002'!B:B,'F3E 2002'!E:E,200),_xlfn.XLOOKUP(B138,'F3E 2000'!B:B,'F3E 2000'!E:E,200),_xlfn.XLOOKUP(B138,'F3E 1998'!B:B,'F3E 1998'!E:E,200),_xlfn.XLOOKUP(B138,'F3E 1996'!B:B,'F3E 1996'!E:E,200),_xlfn.XLOOKUP(B138,'F3E 1994'!B:B,'F3E 1994'!E:E,200))</f>
        <v>57.75</v>
      </c>
      <c r="E138" s="78">
        <f>_xlfn.XLOOKUP(F138,X:X,Y:Y,0)+_xlfn.XLOOKUP(G138,X:X,Y:Y,0)+_xlfn.XLOOKUP(H138,X:X,Y:Y,0)+_xlfn.XLOOKUP(I138,X:X,Y:Y,0)+_xlfn.XLOOKUP(J138,X:X,Y:Y,0)+_xlfn.XLOOKUP(K138,X:X,Y:Y,0)+_xlfn.XLOOKUP(L138,X:X,Y:Y,0)+_xlfn.XLOOKUP(M138,X:X,Y:Y,0)+_xlfn.XLOOKUP(N138,X:X,Y:Y,0)+_xlfn.XLOOKUP(O138,X:X,Y:Y,0)+_xlfn.XLOOKUP(P138,X:X,Y:Y,0)+_xlfn.XLOOKUP(Q138,X:X,Y:Y,0)+_xlfn.XLOOKUP(R138,X:X,Y:Y,0)+_xlfn.XLOOKUP(S138,X:X,Y:Y,0)+_xlfn.XLOOKUP(T138,X:X,Y:Y,0)+_xlfn.XLOOKUP(U138,X:X,Y:Y,0)+_xlfn.XLOOKUP(V138,X:X,Y:Y,0)</f>
        <v>11.068437838118458</v>
      </c>
      <c r="F138" s="6" t="str">
        <f>_xlfn.XLOOKUP(B138,'F3E 2025'!$B$3:$B$22,'F3E 2025'!$A$3:$A$22,"-")</f>
        <v>-</v>
      </c>
      <c r="G138" s="6" t="str">
        <f>_xlfn.XLOOKUP(B138,'F3E 2023'!$B$3:$B$22,'F3E 2023'!$A$3:$A$22,"-")</f>
        <v>-</v>
      </c>
      <c r="H138" s="6" t="str">
        <f>_xlfn.XLOOKUP(B138,'F3E 2022'!$B$3:$B$100,'F3E 2022'!$A$3:$A$100,"-")</f>
        <v>-</v>
      </c>
      <c r="I138" s="6" t="str">
        <f>_xlfn.XLOOKUP(B138,'F3E 2019'!$B$3:$B$100,'F3E 2019'!$A$3:$A$100,"-")</f>
        <v>-</v>
      </c>
      <c r="J138" s="6" t="str">
        <f>_xlfn.XLOOKUP(B138,'F3E 2018'!$B$3:$B$96,'F3E 2018'!$A$3:$A$96,"-")</f>
        <v>-</v>
      </c>
      <c r="K138" s="6" t="str">
        <f>_xlfn.XLOOKUP(B138,'F3E 2016'!$B$3:$B$100,'F3E 2016'!$A$3:$A$100,"-")</f>
        <v>-</v>
      </c>
      <c r="L138" s="6" t="str">
        <f>_xlfn.XLOOKUP(B138,'F3E 2014'!$B$3:$B$100,'F3E 2014'!$A$3:$A$100,"-")</f>
        <v>-</v>
      </c>
      <c r="M138" s="6">
        <f>_xlfn.XLOOKUP(B138,'F3E 2012'!$B$3:$B$100,'F3E 2012'!$A$3:$A$100,"-")</f>
        <v>17</v>
      </c>
      <c r="N138" s="6" t="str">
        <f>_xlfn.XLOOKUP(B138,'F3E 2010'!$B$3:$B$100,'F3E 2010'!$A$3:$A$100,"-")</f>
        <v>-</v>
      </c>
      <c r="O138" s="6" t="str">
        <f>_xlfn.XLOOKUP(B138,'F3E 2008'!$B$3:$B$100,'F3E 2008'!$A$3:$A$100,"-")</f>
        <v>-</v>
      </c>
      <c r="P138" s="6" t="str">
        <f>_xlfn.XLOOKUP(B138,'F3E 2006'!$B$3:$B$100,'F3E 2006'!$A$3:$A$100,"-")</f>
        <v>-</v>
      </c>
      <c r="Q138" s="6" t="str">
        <f>_xlfn.XLOOKUP(B138,'F3E 2004'!$B$3:$B$100,'F3E 2004'!$A$3:$A$100,"-")</f>
        <v>-</v>
      </c>
      <c r="R138" s="6" t="str">
        <f>_xlfn.XLOOKUP(B138,'F3E 2002'!$B$3:$B$100,'F3E 2002'!$A$3:$A$100,"-")</f>
        <v>-</v>
      </c>
      <c r="S138" s="6" t="str">
        <f>_xlfn.XLOOKUP(B138,'F3E 2000'!$B$3:$B$100,'F3E 2000'!$A$3:$A$100,"-")</f>
        <v>-</v>
      </c>
      <c r="T138" s="6" t="str">
        <f>_xlfn.XLOOKUP(B138,'F3E 1998'!$B$3:$B$100,'F3E 1998'!$A$3:$A$100,"-")</f>
        <v>-</v>
      </c>
      <c r="U138" s="6" t="str">
        <f>_xlfn.XLOOKUP(B138,'F3E 1996'!$B$3:$B$100,'F3E 1996'!$A$3:$A$100,"-")</f>
        <v>-</v>
      </c>
      <c r="V138" s="7" t="str">
        <f>_xlfn.XLOOKUP(B138,'F3E 1994'!$B$3:$B$100,'F3E 1994'!$A$3:$A$100,"-")</f>
        <v>-</v>
      </c>
    </row>
    <row r="139" spans="1:22" x14ac:dyDescent="0.45">
      <c r="A139" s="9">
        <f t="shared" si="3"/>
        <v>137</v>
      </c>
      <c r="B139" s="23" t="s">
        <v>215</v>
      </c>
      <c r="C139" s="24" t="s">
        <v>8</v>
      </c>
      <c r="D139" s="95">
        <f>MIN(_xlfn.XLOOKUP(B139,'F3E 2025'!B:B,'F3E 2025'!E:E,200),_xlfn.XLOOKUP(B139,'F3E 2023'!B:B,'F3E 2023'!E:E,200),_xlfn.XLOOKUP(B139,'F3E 2022'!B:B,'F3E 2022'!E:E,200),_xlfn.XLOOKUP(B139,'F3E 2019'!B:B,'F3E 2019'!E:E,200),_xlfn.XLOOKUP(B139,'F3E 2018'!B:B,'F3E 2018'!E:E,200),_xlfn.XLOOKUP(B139,'F3E 2016'!B:B,'F3E 2016'!E:E,200),_xlfn.XLOOKUP(B139,'F3E 2014'!B:B,'F3E 2014'!E:E,200),_xlfn.XLOOKUP(B139,'F3E 2012'!B:B,'F3E 2012'!E:E,200),_xlfn.XLOOKUP(B139,'F3E 2010'!B:B,'F3E 2010'!E:E,200),_xlfn.XLOOKUP(B139,'F3E 2008'!B:B,'F3E 2008'!B:B,200),_xlfn.XLOOKUP(B139,'F3E 2006'!B:B,'F3E 2006'!E:E,200),_xlfn.XLOOKUP(B139,'F3E 2004'!B:B,'F3E 2004'!E:E,200),_xlfn.XLOOKUP(B139,'F3E 2002'!B:B,'F3E 2002'!E:E,200),_xlfn.XLOOKUP(B139,'F3E 2000'!B:B,'F3E 2000'!E:E,200),_xlfn.XLOOKUP(B139,'F3E 1998'!B:B,'F3E 1998'!E:E,200),_xlfn.XLOOKUP(B139,'F3E 1996'!B:B,'F3E 1996'!E:E,200),_xlfn.XLOOKUP(B139,'F3E 1994'!B:B,'F3E 1994'!E:E,200))</f>
        <v>105.2</v>
      </c>
      <c r="E139" s="78">
        <f>_xlfn.XLOOKUP(F139,X:X,Y:Y,0)+_xlfn.XLOOKUP(G139,X:X,Y:Y,0)+_xlfn.XLOOKUP(H139,X:X,Y:Y,0)+_xlfn.XLOOKUP(I139,X:X,Y:Y,0)+_xlfn.XLOOKUP(J139,X:X,Y:Y,0)+_xlfn.XLOOKUP(K139,X:X,Y:Y,0)+_xlfn.XLOOKUP(L139,X:X,Y:Y,0)+_xlfn.XLOOKUP(M139,X:X,Y:Y,0)+_xlfn.XLOOKUP(N139,X:X,Y:Y,0)+_xlfn.XLOOKUP(O139,X:X,Y:Y,0)+_xlfn.XLOOKUP(P139,X:X,Y:Y,0)+_xlfn.XLOOKUP(Q139,X:X,Y:Y,0)+_xlfn.XLOOKUP(R139,X:X,Y:Y,0)+_xlfn.XLOOKUP(S139,X:X,Y:Y,0)+_xlfn.XLOOKUP(T139,X:X,Y:Y,0)+_xlfn.XLOOKUP(U139,X:X,Y:Y,0)+_xlfn.XLOOKUP(V139,X:X,Y:Y,0)</f>
        <v>9.7281062468733879</v>
      </c>
      <c r="F139" s="6" t="str">
        <f>_xlfn.XLOOKUP(B139,'F3E 2025'!$B$3:$B$22,'F3E 2025'!$A$3:$A$22,"-")</f>
        <v>-</v>
      </c>
      <c r="G139" s="6" t="str">
        <f>_xlfn.XLOOKUP(B139,'F3E 2023'!$B$3:$B$22,'F3E 2023'!$A$3:$A$22,"-")</f>
        <v>-</v>
      </c>
      <c r="H139" s="6" t="str">
        <f>_xlfn.XLOOKUP(B139,'F3E 2022'!$B$3:$B$100,'F3E 2022'!$A$3:$A$100,"-")</f>
        <v>-</v>
      </c>
      <c r="I139" s="6" t="str">
        <f>_xlfn.XLOOKUP(B139,'F3E 2019'!$B$3:$B$100,'F3E 2019'!$A$3:$A$100,"-")</f>
        <v>-</v>
      </c>
      <c r="J139" s="6" t="str">
        <f>_xlfn.XLOOKUP(B139,'F3E 2018'!$B$3:$B$96,'F3E 2018'!$A$3:$A$96,"-")</f>
        <v>-</v>
      </c>
      <c r="K139" s="6" t="str">
        <f>_xlfn.XLOOKUP(B139,'F3E 2016'!$B$3:$B$100,'F3E 2016'!$A$3:$A$100,"-")</f>
        <v>-</v>
      </c>
      <c r="L139" s="6" t="str">
        <f>_xlfn.XLOOKUP(B139,'F3E 2014'!$B$3:$B$100,'F3E 2014'!$A$3:$A$100,"-")</f>
        <v>-</v>
      </c>
      <c r="M139" s="6" t="str">
        <f>_xlfn.XLOOKUP(B139,'F3E 2012'!$B$3:$B$100,'F3E 2012'!$A$3:$A$100,"-")</f>
        <v>-</v>
      </c>
      <c r="N139" s="6" t="str">
        <f>_xlfn.XLOOKUP(B139,'F3E 2010'!$B$3:$B$100,'F3E 2010'!$A$3:$A$100,"-")</f>
        <v>-</v>
      </c>
      <c r="O139" s="6" t="str">
        <f>_xlfn.XLOOKUP(B139,'F3E 2008'!$B$3:$B$100,'F3E 2008'!$A$3:$A$100,"-")</f>
        <v>-</v>
      </c>
      <c r="P139" s="6" t="str">
        <f>_xlfn.XLOOKUP(B139,'F3E 2006'!$B$3:$B$100,'F3E 2006'!$A$3:$A$100,"-")</f>
        <v>-</v>
      </c>
      <c r="Q139" s="6" t="str">
        <f>_xlfn.XLOOKUP(B139,'F3E 2004'!$B$3:$B$100,'F3E 2004'!$A$3:$A$100,"-")</f>
        <v>-</v>
      </c>
      <c r="R139" s="6" t="str">
        <f>_xlfn.XLOOKUP(B139,'F3E 2002'!$B$3:$B$100,'F3E 2002'!$A$3:$A$100,"-")</f>
        <v>-</v>
      </c>
      <c r="S139" s="6" t="str">
        <f>_xlfn.XLOOKUP(B139,'F3E 2000'!$B$3:$B$100,'F3E 2000'!$A$3:$A$100,"-")</f>
        <v>-</v>
      </c>
      <c r="T139" s="6" t="str">
        <f>_xlfn.XLOOKUP(B139,'F3E 1998'!$B$3:$B$100,'F3E 1998'!$A$3:$A$100,"-")</f>
        <v>-</v>
      </c>
      <c r="U139" s="6">
        <f>_xlfn.XLOOKUP(B139,'F3E 1996'!$B$3:$B$100,'F3E 1996'!$A$3:$A$100,"-")</f>
        <v>18</v>
      </c>
      <c r="V139" s="7" t="str">
        <f>_xlfn.XLOOKUP(B139,'F3E 1994'!$B$3:$B$100,'F3E 1994'!$A$3:$A$100,"-")</f>
        <v>-</v>
      </c>
    </row>
    <row r="140" spans="1:22" x14ac:dyDescent="0.45">
      <c r="A140" s="9">
        <f t="shared" si="3"/>
        <v>138</v>
      </c>
      <c r="B140" s="23" t="s">
        <v>117</v>
      </c>
      <c r="C140" s="24" t="s">
        <v>13</v>
      </c>
      <c r="D140" s="95">
        <f>MIN(_xlfn.XLOOKUP(B140,'F3E 2025'!B:B,'F3E 2025'!E:E,200),_xlfn.XLOOKUP(B140,'F3E 2023'!B:B,'F3E 2023'!E:E,200),_xlfn.XLOOKUP(B140,'F3E 2022'!B:B,'F3E 2022'!E:E,200),_xlfn.XLOOKUP(B140,'F3E 2019'!B:B,'F3E 2019'!E:E,200),_xlfn.XLOOKUP(B140,'F3E 2018'!B:B,'F3E 2018'!E:E,200),_xlfn.XLOOKUP(B140,'F3E 2016'!B:B,'F3E 2016'!E:E,200),_xlfn.XLOOKUP(B140,'F3E 2014'!B:B,'F3E 2014'!E:E,200),_xlfn.XLOOKUP(B140,'F3E 2012'!B:B,'F3E 2012'!E:E,200),_xlfn.XLOOKUP(B140,'F3E 2010'!B:B,'F3E 2010'!E:E,200),_xlfn.XLOOKUP(B140,'F3E 2008'!B:B,'F3E 2008'!B:B,200),_xlfn.XLOOKUP(B140,'F3E 2006'!B:B,'F3E 2006'!E:E,200),_xlfn.XLOOKUP(B140,'F3E 2004'!B:B,'F3E 2004'!E:E,200),_xlfn.XLOOKUP(B140,'F3E 2002'!B:B,'F3E 2002'!E:E,200),_xlfn.XLOOKUP(B140,'F3E 2000'!B:B,'F3E 2000'!E:E,200),_xlfn.XLOOKUP(B140,'F3E 1998'!B:B,'F3E 1998'!E:E,200),_xlfn.XLOOKUP(B140,'F3E 1996'!B:B,'F3E 1996'!E:E,200),_xlfn.XLOOKUP(B140,'F3E 1994'!B:B,'F3E 1994'!E:E,200))</f>
        <v>77.88</v>
      </c>
      <c r="E140" s="78">
        <f>_xlfn.XLOOKUP(F140,X:X,Y:Y,0)+_xlfn.XLOOKUP(G140,X:X,Y:Y,0)+_xlfn.XLOOKUP(H140,X:X,Y:Y,0)+_xlfn.XLOOKUP(I140,X:X,Y:Y,0)+_xlfn.XLOOKUP(J140,X:X,Y:Y,0)+_xlfn.XLOOKUP(K140,X:X,Y:Y,0)+_xlfn.XLOOKUP(L140,X:X,Y:Y,0)+_xlfn.XLOOKUP(M140,X:X,Y:Y,0)+_xlfn.XLOOKUP(N140,X:X,Y:Y,0)+_xlfn.XLOOKUP(O140,X:X,Y:Y,0)+_xlfn.XLOOKUP(P140,X:X,Y:Y,0)+_xlfn.XLOOKUP(Q140,X:X,Y:Y,0)+_xlfn.XLOOKUP(R140,X:X,Y:Y,0)+_xlfn.XLOOKUP(S140,X:X,Y:Y,0)+_xlfn.XLOOKUP(T140,X:X,Y:Y,0)+_xlfn.XLOOKUP(U140,X:X,Y:Y,0)+_xlfn.XLOOKUP(V140,X:X,Y:Y,0)</f>
        <v>9.7281062468733879</v>
      </c>
      <c r="F140" s="6" t="str">
        <f>_xlfn.XLOOKUP(B140,'F3E 2025'!$B$3:$B$22,'F3E 2025'!$A$3:$A$22,"-")</f>
        <v>-</v>
      </c>
      <c r="G140" s="6">
        <f>_xlfn.XLOOKUP(B140,'F3E 2023'!$B$3:$B$22,'F3E 2023'!$A$3:$A$22,"-")</f>
        <v>18</v>
      </c>
      <c r="H140" s="6" t="str">
        <f>_xlfn.XLOOKUP(B140,'F3E 2022'!$B$3:$B$100,'F3E 2022'!$A$3:$A$100,"-")</f>
        <v>-</v>
      </c>
      <c r="I140" s="6" t="str">
        <f>_xlfn.XLOOKUP(B140,'F3E 2019'!$B$3:$B$100,'F3E 2019'!$A$3:$A$100,"-")</f>
        <v>-</v>
      </c>
      <c r="J140" s="6" t="str">
        <f>_xlfn.XLOOKUP(B140,'F3E 2018'!$B$3:$B$96,'F3E 2018'!$A$3:$A$96,"-")</f>
        <v>-</v>
      </c>
      <c r="K140" s="6" t="str">
        <f>_xlfn.XLOOKUP(B140,'F3E 2016'!$B$3:$B$100,'F3E 2016'!$A$3:$A$100,"-")</f>
        <v>-</v>
      </c>
      <c r="L140" s="6" t="str">
        <f>_xlfn.XLOOKUP(B140,'F3E 2014'!$B$3:$B$100,'F3E 2014'!$A$3:$A$100,"-")</f>
        <v>-</v>
      </c>
      <c r="M140" s="6" t="str">
        <f>_xlfn.XLOOKUP(B140,'F3E 2012'!$B$3:$B$100,'F3E 2012'!$A$3:$A$100,"-")</f>
        <v>-</v>
      </c>
      <c r="N140" s="6" t="str">
        <f>_xlfn.XLOOKUP(B140,'F3E 2010'!$B$3:$B$100,'F3E 2010'!$A$3:$A$100,"-")</f>
        <v>-</v>
      </c>
      <c r="O140" s="6" t="str">
        <f>_xlfn.XLOOKUP(B140,'F3E 2008'!$B$3:$B$100,'F3E 2008'!$A$3:$A$100,"-")</f>
        <v>-</v>
      </c>
      <c r="P140" s="6" t="str">
        <f>_xlfn.XLOOKUP(B140,'F3E 2006'!$B$3:$B$100,'F3E 2006'!$A$3:$A$100,"-")</f>
        <v>-</v>
      </c>
      <c r="Q140" s="6" t="str">
        <f>_xlfn.XLOOKUP(B140,'F3E 2004'!$B$3:$B$100,'F3E 2004'!$A$3:$A$100,"-")</f>
        <v>-</v>
      </c>
      <c r="R140" s="6" t="str">
        <f>_xlfn.XLOOKUP(B140,'F3E 2002'!$B$3:$B$100,'F3E 2002'!$A$3:$A$100,"-")</f>
        <v>-</v>
      </c>
      <c r="S140" s="6" t="str">
        <f>_xlfn.XLOOKUP(B140,'F3E 2000'!$B$3:$B$100,'F3E 2000'!$A$3:$A$100,"-")</f>
        <v>-</v>
      </c>
      <c r="T140" s="6" t="str">
        <f>_xlfn.XLOOKUP(B140,'F3E 1998'!$B$3:$B$100,'F3E 1998'!$A$3:$A$100,"-")</f>
        <v>-</v>
      </c>
      <c r="U140" s="6" t="str">
        <f>_xlfn.XLOOKUP(B140,'F3E 1996'!$B$3:$B$100,'F3E 1996'!$A$3:$A$100,"-")</f>
        <v>-</v>
      </c>
      <c r="V140" s="7" t="str">
        <f>_xlfn.XLOOKUP(B140,'F3E 1994'!$B$3:$B$100,'F3E 1994'!$A$3:$A$100,"-")</f>
        <v>-</v>
      </c>
    </row>
    <row r="141" spans="1:22" x14ac:dyDescent="0.45">
      <c r="A141" s="9">
        <f t="shared" si="3"/>
        <v>139</v>
      </c>
      <c r="B141" s="23" t="s">
        <v>165</v>
      </c>
      <c r="C141" s="24" t="s">
        <v>52</v>
      </c>
      <c r="D141" s="95">
        <f>MIN(_xlfn.XLOOKUP(B141,'F3E 2025'!B:B,'F3E 2025'!E:E,200),_xlfn.XLOOKUP(B141,'F3E 2023'!B:B,'F3E 2023'!E:E,200),_xlfn.XLOOKUP(B141,'F3E 2022'!B:B,'F3E 2022'!E:E,200),_xlfn.XLOOKUP(B141,'F3E 2019'!B:B,'F3E 2019'!E:E,200),_xlfn.XLOOKUP(B141,'F3E 2018'!B:B,'F3E 2018'!E:E,200),_xlfn.XLOOKUP(B141,'F3E 2016'!B:B,'F3E 2016'!E:E,200),_xlfn.XLOOKUP(B141,'F3E 2014'!B:B,'F3E 2014'!E:E,200),_xlfn.XLOOKUP(B141,'F3E 2012'!B:B,'F3E 2012'!E:E,200),_xlfn.XLOOKUP(B141,'F3E 2010'!B:B,'F3E 2010'!E:E,200),_xlfn.XLOOKUP(B141,'F3E 2008'!B:B,'F3E 2008'!B:B,200),_xlfn.XLOOKUP(B141,'F3E 2006'!B:B,'F3E 2006'!E:E,200),_xlfn.XLOOKUP(B141,'F3E 2004'!B:B,'F3E 2004'!E:E,200),_xlfn.XLOOKUP(B141,'F3E 2002'!B:B,'F3E 2002'!E:E,200),_xlfn.XLOOKUP(B141,'F3E 2000'!B:B,'F3E 2000'!E:E,200),_xlfn.XLOOKUP(B141,'F3E 1998'!B:B,'F3E 1998'!E:E,200),_xlfn.XLOOKUP(B141,'F3E 1996'!B:B,'F3E 1996'!E:E,200),_xlfn.XLOOKUP(B141,'F3E 1994'!B:B,'F3E 1994'!E:E,200))</f>
        <v>64.064999999999998</v>
      </c>
      <c r="E141" s="78">
        <f>_xlfn.XLOOKUP(F141,X:X,Y:Y,0)+_xlfn.XLOOKUP(G141,X:X,Y:Y,0)+_xlfn.XLOOKUP(H141,X:X,Y:Y,0)+_xlfn.XLOOKUP(I141,X:X,Y:Y,0)+_xlfn.XLOOKUP(J141,X:X,Y:Y,0)+_xlfn.XLOOKUP(K141,X:X,Y:Y,0)+_xlfn.XLOOKUP(L141,X:X,Y:Y,0)+_xlfn.XLOOKUP(M141,X:X,Y:Y,0)+_xlfn.XLOOKUP(N141,X:X,Y:Y,0)+_xlfn.XLOOKUP(O141,X:X,Y:Y,0)+_xlfn.XLOOKUP(P141,X:X,Y:Y,0)+_xlfn.XLOOKUP(Q141,X:X,Y:Y,0)+_xlfn.XLOOKUP(R141,X:X,Y:Y,0)+_xlfn.XLOOKUP(S141,X:X,Y:Y,0)+_xlfn.XLOOKUP(T141,X:X,Y:Y,0)+_xlfn.XLOOKUP(U141,X:X,Y:Y,0)+_xlfn.XLOOKUP(V141,X:X,Y:Y,0)</f>
        <v>9.7281062468733879</v>
      </c>
      <c r="F141" s="6" t="str">
        <f>_xlfn.XLOOKUP(B141,'F3E 2025'!$B$3:$B$22,'F3E 2025'!$A$3:$A$22,"-")</f>
        <v>-</v>
      </c>
      <c r="G141" s="6" t="str">
        <f>_xlfn.XLOOKUP(B141,'F3E 2023'!$B$3:$B$22,'F3E 2023'!$A$3:$A$22,"-")</f>
        <v>-</v>
      </c>
      <c r="H141" s="6" t="str">
        <f>_xlfn.XLOOKUP(B141,'F3E 2022'!$B$3:$B$100,'F3E 2022'!$A$3:$A$100,"-")</f>
        <v>-</v>
      </c>
      <c r="I141" s="6" t="str">
        <f>_xlfn.XLOOKUP(B141,'F3E 2019'!$B$3:$B$100,'F3E 2019'!$A$3:$A$100,"-")</f>
        <v>-</v>
      </c>
      <c r="J141" s="6" t="str">
        <f>_xlfn.XLOOKUP(B141,'F3E 2018'!$B$3:$B$96,'F3E 2018'!$A$3:$A$96,"-")</f>
        <v>-</v>
      </c>
      <c r="K141" s="6" t="str">
        <f>_xlfn.XLOOKUP(B141,'F3E 2016'!$B$3:$B$100,'F3E 2016'!$A$3:$A$100,"-")</f>
        <v>-</v>
      </c>
      <c r="L141" s="6" t="str">
        <f>_xlfn.XLOOKUP(B141,'F3E 2014'!$B$3:$B$100,'F3E 2014'!$A$3:$A$100,"-")</f>
        <v>-</v>
      </c>
      <c r="M141" s="6">
        <f>_xlfn.XLOOKUP(B141,'F3E 2012'!$B$3:$B$100,'F3E 2012'!$A$3:$A$100,"-")</f>
        <v>18</v>
      </c>
      <c r="N141" s="6" t="str">
        <f>_xlfn.XLOOKUP(B141,'F3E 2010'!$B$3:$B$100,'F3E 2010'!$A$3:$A$100,"-")</f>
        <v>-</v>
      </c>
      <c r="O141" s="6" t="str">
        <f>_xlfn.XLOOKUP(B141,'F3E 2008'!$B$3:$B$100,'F3E 2008'!$A$3:$A$100,"-")</f>
        <v>-</v>
      </c>
      <c r="P141" s="6" t="str">
        <f>_xlfn.XLOOKUP(B141,'F3E 2006'!$B$3:$B$100,'F3E 2006'!$A$3:$A$100,"-")</f>
        <v>-</v>
      </c>
      <c r="Q141" s="6" t="str">
        <f>_xlfn.XLOOKUP(B141,'F3E 2004'!$B$3:$B$100,'F3E 2004'!$A$3:$A$100,"-")</f>
        <v>-</v>
      </c>
      <c r="R141" s="6" t="str">
        <f>_xlfn.XLOOKUP(B141,'F3E 2002'!$B$3:$B$100,'F3E 2002'!$A$3:$A$100,"-")</f>
        <v>-</v>
      </c>
      <c r="S141" s="6" t="str">
        <f>_xlfn.XLOOKUP(B141,'F3E 2000'!$B$3:$B$100,'F3E 2000'!$A$3:$A$100,"-")</f>
        <v>-</v>
      </c>
      <c r="T141" s="6" t="str">
        <f>_xlfn.XLOOKUP(B141,'F3E 1998'!$B$3:$B$100,'F3E 1998'!$A$3:$A$100,"-")</f>
        <v>-</v>
      </c>
      <c r="U141" s="6" t="str">
        <f>_xlfn.XLOOKUP(B141,'F3E 1996'!$B$3:$B$100,'F3E 1996'!$A$3:$A$100,"-")</f>
        <v>-</v>
      </c>
      <c r="V141" s="7" t="str">
        <f>_xlfn.XLOOKUP(B141,'F3E 1994'!$B$3:$B$100,'F3E 1994'!$A$3:$A$100,"-")</f>
        <v>-</v>
      </c>
    </row>
    <row r="142" spans="1:22" x14ac:dyDescent="0.45">
      <c r="A142" s="9">
        <f t="shared" si="3"/>
        <v>140</v>
      </c>
      <c r="B142" s="23" t="s">
        <v>289</v>
      </c>
      <c r="C142" s="24" t="s">
        <v>10</v>
      </c>
      <c r="D142" s="95">
        <f>MIN(_xlfn.XLOOKUP(B142,'F3E 2025'!B:B,'F3E 2025'!E:E,200),_xlfn.XLOOKUP(B142,'F3E 2023'!B:B,'F3E 2023'!E:E,200),_xlfn.XLOOKUP(B142,'F3E 2022'!B:B,'F3E 2022'!E:E,200),_xlfn.XLOOKUP(B142,'F3E 2019'!B:B,'F3E 2019'!E:E,200),_xlfn.XLOOKUP(B142,'F3E 2018'!B:B,'F3E 2018'!E:E,200),_xlfn.XLOOKUP(B142,'F3E 2016'!B:B,'F3E 2016'!E:E,200),_xlfn.XLOOKUP(B142,'F3E 2014'!B:B,'F3E 2014'!E:E,200),_xlfn.XLOOKUP(B142,'F3E 2012'!B:B,'F3E 2012'!E:E,200),_xlfn.XLOOKUP(B142,'F3E 2010'!B:B,'F3E 2010'!E:E,200),_xlfn.XLOOKUP(B142,'F3E 2008'!B:B,'F3E 2008'!B:B,200),_xlfn.XLOOKUP(B142,'F3E 2006'!B:B,'F3E 2006'!E:E,200),_xlfn.XLOOKUP(B142,'F3E 2004'!B:B,'F3E 2004'!E:E,200),_xlfn.XLOOKUP(B142,'F3E 2002'!B:B,'F3E 2002'!E:E,200),_xlfn.XLOOKUP(B142,'F3E 2000'!B:B,'F3E 2000'!E:E,200),_xlfn.XLOOKUP(B142,'F3E 1998'!B:B,'F3E 1998'!E:E,200),_xlfn.XLOOKUP(B142,'F3E 1996'!B:B,'F3E 1996'!E:E,200),_xlfn.XLOOKUP(B142,'F3E 1994'!B:B,'F3E 1994'!E:E,200))</f>
        <v>59.95</v>
      </c>
      <c r="E142" s="78">
        <f>_xlfn.XLOOKUP(F142,X:X,Y:Y,0)+_xlfn.XLOOKUP(G142,X:X,Y:Y,0)+_xlfn.XLOOKUP(H142,X:X,Y:Y,0)+_xlfn.XLOOKUP(I142,X:X,Y:Y,0)+_xlfn.XLOOKUP(J142,X:X,Y:Y,0)+_xlfn.XLOOKUP(K142,X:X,Y:Y,0)+_xlfn.XLOOKUP(L142,X:X,Y:Y,0)+_xlfn.XLOOKUP(M142,X:X,Y:Y,0)+_xlfn.XLOOKUP(N142,X:X,Y:Y,0)+_xlfn.XLOOKUP(O142,X:X,Y:Y,0)+_xlfn.XLOOKUP(P142,X:X,Y:Y,0)+_xlfn.XLOOKUP(Q142,X:X,Y:Y,0)+_xlfn.XLOOKUP(R142,X:X,Y:Y,0)+_xlfn.XLOOKUP(S142,X:X,Y:Y,0)+_xlfn.XLOOKUP(T142,X:X,Y:Y,0)+_xlfn.XLOOKUP(U142,X:X,Y:Y,0)+_xlfn.XLOOKUP(V142,X:X,Y:Y,0)</f>
        <v>8.5662024120860387</v>
      </c>
      <c r="F142" s="6">
        <f>_xlfn.XLOOKUP(B142,'F3E 2025'!$B$3:$B$22,'F3E 2025'!$A$3:$A$22,"-")</f>
        <v>19</v>
      </c>
      <c r="G142" s="6" t="str">
        <f>_xlfn.XLOOKUP(B142,'F3E 2023'!$B$3:$B$22,'F3E 2023'!$A$3:$A$22,"-")</f>
        <v>-</v>
      </c>
      <c r="H142" s="6" t="str">
        <f>_xlfn.XLOOKUP(B142,'F3E 2022'!$B$3:$B$100,'F3E 2022'!$A$3:$A$100,"-")</f>
        <v>-</v>
      </c>
      <c r="I142" s="6" t="str">
        <f>_xlfn.XLOOKUP(B142,'F3E 2019'!$B$3:$B$100,'F3E 2019'!$A$3:$A$100,"-")</f>
        <v>-</v>
      </c>
      <c r="J142" s="6" t="str">
        <f>_xlfn.XLOOKUP(B142,'F3E 2018'!$B$3:$B$96,'F3E 2018'!$A$3:$A$96,"-")</f>
        <v>-</v>
      </c>
      <c r="K142" s="6" t="str">
        <f>_xlfn.XLOOKUP(B142,'F3E 2016'!$B$3:$B$100,'F3E 2016'!$A$3:$A$100,"-")</f>
        <v>-</v>
      </c>
      <c r="L142" s="6" t="str">
        <f>_xlfn.XLOOKUP(B142,'F3E 2014'!$B$3:$B$100,'F3E 2014'!$A$3:$A$100,"-")</f>
        <v>-</v>
      </c>
      <c r="M142" s="6" t="str">
        <f>_xlfn.XLOOKUP(B142,'F3E 2012'!$B$3:$B$100,'F3E 2012'!$A$3:$A$100,"-")</f>
        <v>-</v>
      </c>
      <c r="N142" s="6" t="str">
        <f>_xlfn.XLOOKUP(B142,'F3E 2010'!$B$3:$B$100,'F3E 2010'!$A$3:$A$100,"-")</f>
        <v>-</v>
      </c>
      <c r="O142" s="6" t="str">
        <f>_xlfn.XLOOKUP(B142,'F3E 2008'!$B$3:$B$100,'F3E 2008'!$A$3:$A$100,"-")</f>
        <v>-</v>
      </c>
      <c r="P142" s="6" t="str">
        <f>_xlfn.XLOOKUP(B142,'F3E 2006'!$B$3:$B$100,'F3E 2006'!$A$3:$A$100,"-")</f>
        <v>-</v>
      </c>
      <c r="Q142" s="6" t="str">
        <f>_xlfn.XLOOKUP(B142,'F3E 2004'!$B$3:$B$100,'F3E 2004'!$A$3:$A$100,"-")</f>
        <v>-</v>
      </c>
      <c r="R142" s="6" t="str">
        <f>_xlfn.XLOOKUP(B142,'F3E 2002'!$B$3:$B$100,'F3E 2002'!$A$3:$A$100,"-")</f>
        <v>-</v>
      </c>
      <c r="S142" s="6" t="str">
        <f>_xlfn.XLOOKUP(B142,'F3E 2000'!$B$3:$B$100,'F3E 2000'!$A$3:$A$100,"-")</f>
        <v>-</v>
      </c>
      <c r="T142" s="6" t="str">
        <f>_xlfn.XLOOKUP(B142,'F3E 1998'!$B$3:$B$100,'F3E 1998'!$A$3:$A$100,"-")</f>
        <v>-</v>
      </c>
      <c r="U142" s="6" t="str">
        <f>_xlfn.XLOOKUP(B142,'F3E 1996'!$B$3:$B$100,'F3E 1996'!$A$3:$A$100,"-")</f>
        <v>-</v>
      </c>
      <c r="V142" s="7" t="str">
        <f>_xlfn.XLOOKUP(B142,'F3E 1994'!$B$3:$B$100,'F3E 1994'!$A$3:$A$100,"-")</f>
        <v>-</v>
      </c>
    </row>
    <row r="143" spans="1:22" x14ac:dyDescent="0.45">
      <c r="A143" s="9">
        <f t="shared" si="3"/>
        <v>141</v>
      </c>
      <c r="B143" s="23" t="s">
        <v>188</v>
      </c>
      <c r="C143" s="24" t="s">
        <v>39</v>
      </c>
      <c r="D143" s="95">
        <f>MIN(_xlfn.XLOOKUP(B143,'F3E 2025'!B:B,'F3E 2025'!E:E,200),_xlfn.XLOOKUP(B143,'F3E 2023'!B:B,'F3E 2023'!E:E,200),_xlfn.XLOOKUP(B143,'F3E 2022'!B:B,'F3E 2022'!E:E,200),_xlfn.XLOOKUP(B143,'F3E 2019'!B:B,'F3E 2019'!E:E,200),_xlfn.XLOOKUP(B143,'F3E 2018'!B:B,'F3E 2018'!E:E,200),_xlfn.XLOOKUP(B143,'F3E 2016'!B:B,'F3E 2016'!E:E,200),_xlfn.XLOOKUP(B143,'F3E 2014'!B:B,'F3E 2014'!E:E,200),_xlfn.XLOOKUP(B143,'F3E 2012'!B:B,'F3E 2012'!E:E,200),_xlfn.XLOOKUP(B143,'F3E 2010'!B:B,'F3E 2010'!E:E,200),_xlfn.XLOOKUP(B143,'F3E 2008'!B:B,'F3E 2008'!B:B,200),_xlfn.XLOOKUP(B143,'F3E 2006'!B:B,'F3E 2006'!E:E,200),_xlfn.XLOOKUP(B143,'F3E 2004'!B:B,'F3E 2004'!E:E,200),_xlfn.XLOOKUP(B143,'F3E 2002'!B:B,'F3E 2002'!E:E,200),_xlfn.XLOOKUP(B143,'F3E 2000'!B:B,'F3E 2000'!E:E,200),_xlfn.XLOOKUP(B143,'F3E 1998'!B:B,'F3E 1998'!E:E,200),_xlfn.XLOOKUP(B143,'F3E 1996'!B:B,'F3E 1996'!E:E,200),_xlfn.XLOOKUP(B143,'F3E 1994'!B:B,'F3E 1994'!E:E,200))</f>
        <v>87.66</v>
      </c>
      <c r="E143" s="78">
        <f>_xlfn.XLOOKUP(F143,X:X,Y:Y,0)+_xlfn.XLOOKUP(G143,X:X,Y:Y,0)+_xlfn.XLOOKUP(H143,X:X,Y:Y,0)+_xlfn.XLOOKUP(I143,X:X,Y:Y,0)+_xlfn.XLOOKUP(J143,X:X,Y:Y,0)+_xlfn.XLOOKUP(K143,X:X,Y:Y,0)+_xlfn.XLOOKUP(L143,X:X,Y:Y,0)+_xlfn.XLOOKUP(M143,X:X,Y:Y,0)+_xlfn.XLOOKUP(N143,X:X,Y:Y,0)+_xlfn.XLOOKUP(O143,X:X,Y:Y,0)+_xlfn.XLOOKUP(P143,X:X,Y:Y,0)+_xlfn.XLOOKUP(Q143,X:X,Y:Y,0)+_xlfn.XLOOKUP(R143,X:X,Y:Y,0)+_xlfn.XLOOKUP(S143,X:X,Y:Y,0)+_xlfn.XLOOKUP(T143,X:X,Y:Y,0)+_xlfn.XLOOKUP(U143,X:X,Y:Y,0)+_xlfn.XLOOKUP(V143,X:X,Y:Y,0)</f>
        <v>8.5662024120860387</v>
      </c>
      <c r="F143" s="6" t="str">
        <f>_xlfn.XLOOKUP(B143,'F3E 2025'!$B$3:$B$22,'F3E 2025'!$A$3:$A$22,"-")</f>
        <v>-</v>
      </c>
      <c r="G143" s="6" t="str">
        <f>_xlfn.XLOOKUP(B143,'F3E 2023'!$B$3:$B$22,'F3E 2023'!$A$3:$A$22,"-")</f>
        <v>-</v>
      </c>
      <c r="H143" s="6" t="str">
        <f>_xlfn.XLOOKUP(B143,'F3E 2022'!$B$3:$B$100,'F3E 2022'!$A$3:$A$100,"-")</f>
        <v>-</v>
      </c>
      <c r="I143" s="6" t="str">
        <f>_xlfn.XLOOKUP(B143,'F3E 2019'!$B$3:$B$100,'F3E 2019'!$A$3:$A$100,"-")</f>
        <v>-</v>
      </c>
      <c r="J143" s="6" t="str">
        <f>_xlfn.XLOOKUP(B143,'F3E 2018'!$B$3:$B$96,'F3E 2018'!$A$3:$A$96,"-")</f>
        <v>-</v>
      </c>
      <c r="K143" s="6" t="str">
        <f>_xlfn.XLOOKUP(B143,'F3E 2016'!$B$3:$B$100,'F3E 2016'!$A$3:$A$100,"-")</f>
        <v>-</v>
      </c>
      <c r="L143" s="6" t="str">
        <f>_xlfn.XLOOKUP(B143,'F3E 2014'!$B$3:$B$100,'F3E 2014'!$A$3:$A$100,"-")</f>
        <v>-</v>
      </c>
      <c r="M143" s="6" t="str">
        <f>_xlfn.XLOOKUP(B143,'F3E 2012'!$B$3:$B$100,'F3E 2012'!$A$3:$A$100,"-")</f>
        <v>-</v>
      </c>
      <c r="N143" s="6" t="str">
        <f>_xlfn.XLOOKUP(B143,'F3E 2010'!$B$3:$B$100,'F3E 2010'!$A$3:$A$100,"-")</f>
        <v>-</v>
      </c>
      <c r="O143" s="6" t="str">
        <f>_xlfn.XLOOKUP(B143,'F3E 2008'!$B$3:$B$100,'F3E 2008'!$A$3:$A$100,"-")</f>
        <v>-</v>
      </c>
      <c r="P143" s="6" t="str">
        <f>_xlfn.XLOOKUP(B143,'F3E 2006'!$B$3:$B$100,'F3E 2006'!$A$3:$A$100,"-")</f>
        <v>-</v>
      </c>
      <c r="Q143" s="6">
        <f>_xlfn.XLOOKUP(B143,'F3E 2004'!$B$3:$B$100,'F3E 2004'!$A$3:$A$100,"-")</f>
        <v>19</v>
      </c>
      <c r="R143" s="6" t="str">
        <f>_xlfn.XLOOKUP(B143,'F3E 2002'!$B$3:$B$100,'F3E 2002'!$A$3:$A$100,"-")</f>
        <v>-</v>
      </c>
      <c r="S143" s="6" t="str">
        <f>_xlfn.XLOOKUP(B143,'F3E 2000'!$B$3:$B$100,'F3E 2000'!$A$3:$A$100,"-")</f>
        <v>-</v>
      </c>
      <c r="T143" s="6" t="str">
        <f>_xlfn.XLOOKUP(B143,'F3E 1998'!$B$3:$B$100,'F3E 1998'!$A$3:$A$100,"-")</f>
        <v>-</v>
      </c>
      <c r="U143" s="6" t="str">
        <f>_xlfn.XLOOKUP(B143,'F3E 1996'!$B$3:$B$100,'F3E 1996'!$A$3:$A$100,"-")</f>
        <v>-</v>
      </c>
      <c r="V143" s="7" t="str">
        <f>_xlfn.XLOOKUP(B143,'F3E 1994'!$B$3:$B$100,'F3E 1994'!$A$3:$A$100,"-")</f>
        <v>-</v>
      </c>
    </row>
    <row r="144" spans="1:22" x14ac:dyDescent="0.45">
      <c r="A144" s="9">
        <f t="shared" si="3"/>
        <v>142</v>
      </c>
      <c r="B144" s="35" t="s">
        <v>216</v>
      </c>
      <c r="C144" s="36" t="s">
        <v>8</v>
      </c>
      <c r="D144" s="95">
        <f>MIN(_xlfn.XLOOKUP(B144,'F3E 2025'!B:B,'F3E 2025'!E:E,200),_xlfn.XLOOKUP(B144,'F3E 2023'!B:B,'F3E 2023'!E:E,200),_xlfn.XLOOKUP(B144,'F3E 2022'!B:B,'F3E 2022'!E:E,200),_xlfn.XLOOKUP(B144,'F3E 2019'!B:B,'F3E 2019'!E:E,200),_xlfn.XLOOKUP(B144,'F3E 2018'!B:B,'F3E 2018'!E:E,200),_xlfn.XLOOKUP(B144,'F3E 2016'!B:B,'F3E 2016'!E:E,200),_xlfn.XLOOKUP(B144,'F3E 2014'!B:B,'F3E 2014'!E:E,200),_xlfn.XLOOKUP(B144,'F3E 2012'!B:B,'F3E 2012'!E:E,200),_xlfn.XLOOKUP(B144,'F3E 2010'!B:B,'F3E 2010'!E:E,200),_xlfn.XLOOKUP(B144,'F3E 2008'!B:B,'F3E 2008'!B:B,200),_xlfn.XLOOKUP(B144,'F3E 2006'!B:B,'F3E 2006'!E:E,200),_xlfn.XLOOKUP(B144,'F3E 2004'!B:B,'F3E 2004'!E:E,200),_xlfn.XLOOKUP(B144,'F3E 2002'!B:B,'F3E 2002'!E:E,200),_xlfn.XLOOKUP(B144,'F3E 2000'!B:B,'F3E 2000'!E:E,200),_xlfn.XLOOKUP(B144,'F3E 1998'!B:B,'F3E 1998'!E:E,200),_xlfn.XLOOKUP(B144,'F3E 1996'!B:B,'F3E 1996'!E:E,200),_xlfn.XLOOKUP(B144,'F3E 1994'!B:B,'F3E 1994'!E:E,200))</f>
        <v>105</v>
      </c>
      <c r="E144" s="78">
        <f>_xlfn.XLOOKUP(F144,X:X,Y:Y,0)+_xlfn.XLOOKUP(G144,X:X,Y:Y,0)+_xlfn.XLOOKUP(H144,X:X,Y:Y,0)+_xlfn.XLOOKUP(I144,X:X,Y:Y,0)+_xlfn.XLOOKUP(J144,X:X,Y:Y,0)+_xlfn.XLOOKUP(K144,X:X,Y:Y,0)+_xlfn.XLOOKUP(L144,X:X,Y:Y,0)+_xlfn.XLOOKUP(M144,X:X,Y:Y,0)+_xlfn.XLOOKUP(N144,X:X,Y:Y,0)+_xlfn.XLOOKUP(O144,X:X,Y:Y,0)+_xlfn.XLOOKUP(P144,X:X,Y:Y,0)+_xlfn.XLOOKUP(Q144,X:X,Y:Y,0)+_xlfn.XLOOKUP(R144,X:X,Y:Y,0)+_xlfn.XLOOKUP(S144,X:X,Y:Y,0)+_xlfn.XLOOKUP(T144,X:X,Y:Y,0)+_xlfn.XLOOKUP(U144,X:X,Y:Y,0)+_xlfn.XLOOKUP(V144,X:X,Y:Y,0)</f>
        <v>8.5662024120860387</v>
      </c>
      <c r="F144" s="6" t="str">
        <f>_xlfn.XLOOKUP(B144,'F3E 2025'!$B$3:$B$22,'F3E 2025'!$A$3:$A$22,"-")</f>
        <v>-</v>
      </c>
      <c r="G144" s="6" t="str">
        <f>_xlfn.XLOOKUP(B144,'F3E 2023'!$B$3:$B$22,'F3E 2023'!$A$3:$A$22,"-")</f>
        <v>-</v>
      </c>
      <c r="H144" s="6" t="str">
        <f>_xlfn.XLOOKUP(B144,'F3E 2022'!$B$3:$B$100,'F3E 2022'!$A$3:$A$100,"-")</f>
        <v>-</v>
      </c>
      <c r="I144" s="6" t="str">
        <f>_xlfn.XLOOKUP(B144,'F3E 2019'!$B$3:$B$100,'F3E 2019'!$A$3:$A$100,"-")</f>
        <v>-</v>
      </c>
      <c r="J144" s="6" t="str">
        <f>_xlfn.XLOOKUP(B144,'F3E 2018'!$B$3:$B$96,'F3E 2018'!$A$3:$A$96,"-")</f>
        <v>-</v>
      </c>
      <c r="K144" s="6" t="str">
        <f>_xlfn.XLOOKUP(B144,'F3E 2016'!$B$3:$B$100,'F3E 2016'!$A$3:$A$100,"-")</f>
        <v>-</v>
      </c>
      <c r="L144" s="6" t="str">
        <f>_xlfn.XLOOKUP(B144,'F3E 2014'!$B$3:$B$100,'F3E 2014'!$A$3:$A$100,"-")</f>
        <v>-</v>
      </c>
      <c r="M144" s="6" t="str">
        <f>_xlfn.XLOOKUP(B144,'F3E 2012'!$B$3:$B$100,'F3E 2012'!$A$3:$A$100,"-")</f>
        <v>-</v>
      </c>
      <c r="N144" s="6" t="str">
        <f>_xlfn.XLOOKUP(B144,'F3E 2010'!$B$3:$B$100,'F3E 2010'!$A$3:$A$100,"-")</f>
        <v>-</v>
      </c>
      <c r="O144" s="6" t="str">
        <f>_xlfn.XLOOKUP(B144,'F3E 2008'!$B$3:$B$100,'F3E 2008'!$A$3:$A$100,"-")</f>
        <v>-</v>
      </c>
      <c r="P144" s="6" t="str">
        <f>_xlfn.XLOOKUP(B144,'F3E 2006'!$B$3:$B$100,'F3E 2006'!$A$3:$A$100,"-")</f>
        <v>-</v>
      </c>
      <c r="Q144" s="6" t="str">
        <f>_xlfn.XLOOKUP(B144,'F3E 2004'!$B$3:$B$100,'F3E 2004'!$A$3:$A$100,"-")</f>
        <v>-</v>
      </c>
      <c r="R144" s="6" t="str">
        <f>_xlfn.XLOOKUP(B144,'F3E 2002'!$B$3:$B$100,'F3E 2002'!$A$3:$A$100,"-")</f>
        <v>-</v>
      </c>
      <c r="S144" s="6" t="str">
        <f>_xlfn.XLOOKUP(B144,'F3E 2000'!$B$3:$B$100,'F3E 2000'!$A$3:$A$100,"-")</f>
        <v>-</v>
      </c>
      <c r="T144" s="6" t="str">
        <f>_xlfn.XLOOKUP(B144,'F3E 1998'!$B$3:$B$100,'F3E 1998'!$A$3:$A$100,"-")</f>
        <v>-</v>
      </c>
      <c r="U144" s="6">
        <f>_xlfn.XLOOKUP(B144,'F3E 1996'!$B$3:$B$100,'F3E 1996'!$A$3:$A$100,"-")</f>
        <v>19</v>
      </c>
      <c r="V144" s="7" t="str">
        <f>_xlfn.XLOOKUP(B144,'F3E 1994'!$B$3:$B$100,'F3E 1994'!$A$3:$A$100,"-")</f>
        <v>-</v>
      </c>
    </row>
    <row r="145" spans="1:22" x14ac:dyDescent="0.45">
      <c r="A145" s="9">
        <f t="shared" si="3"/>
        <v>143</v>
      </c>
      <c r="B145" s="35" t="s">
        <v>212</v>
      </c>
      <c r="C145" s="36" t="s">
        <v>213</v>
      </c>
      <c r="D145" s="95">
        <f>MIN(_xlfn.XLOOKUP(B145,'F3E 2025'!B:B,'F3E 2025'!E:E,200),_xlfn.XLOOKUP(B145,'F3E 2023'!B:B,'F3E 2023'!E:E,200),_xlfn.XLOOKUP(B145,'F3E 2022'!B:B,'F3E 2022'!E:E,200),_xlfn.XLOOKUP(B145,'F3E 2019'!B:B,'F3E 2019'!E:E,200),_xlfn.XLOOKUP(B145,'F3E 2018'!B:B,'F3E 2018'!E:E,200),_xlfn.XLOOKUP(B145,'F3E 2016'!B:B,'F3E 2016'!E:E,200),_xlfn.XLOOKUP(B145,'F3E 2014'!B:B,'F3E 2014'!E:E,200),_xlfn.XLOOKUP(B145,'F3E 2012'!B:B,'F3E 2012'!E:E,200),_xlfn.XLOOKUP(B145,'F3E 2010'!B:B,'F3E 2010'!E:E,200),_xlfn.XLOOKUP(B145,'F3E 2008'!B:B,'F3E 2008'!B:B,200),_xlfn.XLOOKUP(B145,'F3E 2006'!B:B,'F3E 2006'!E:E,200),_xlfn.XLOOKUP(B145,'F3E 2004'!B:B,'F3E 2004'!E:E,200),_xlfn.XLOOKUP(B145,'F3E 2002'!B:B,'F3E 2002'!E:E,200),_xlfn.XLOOKUP(B145,'F3E 2000'!B:B,'F3E 2000'!E:E,200),_xlfn.XLOOKUP(B145,'F3E 1998'!B:B,'F3E 1998'!E:E,200),_xlfn.XLOOKUP(B145,'F3E 1996'!B:B,'F3E 1996'!E:E,200),_xlfn.XLOOKUP(B145,'F3E 1994'!B:B,'F3E 1994'!E:E,200))</f>
        <v>132.43</v>
      </c>
      <c r="E145" s="78">
        <f>_xlfn.XLOOKUP(F145,X:X,Y:Y,0)+_xlfn.XLOOKUP(G145,X:X,Y:Y,0)+_xlfn.XLOOKUP(H145,X:X,Y:Y,0)+_xlfn.XLOOKUP(I145,X:X,Y:Y,0)+_xlfn.XLOOKUP(J145,X:X,Y:Y,0)+_xlfn.XLOOKUP(K145,X:X,Y:Y,0)+_xlfn.XLOOKUP(L145,X:X,Y:Y,0)+_xlfn.XLOOKUP(M145,X:X,Y:Y,0)+_xlfn.XLOOKUP(N145,X:X,Y:Y,0)+_xlfn.XLOOKUP(O145,X:X,Y:Y,0)+_xlfn.XLOOKUP(P145,X:X,Y:Y,0)+_xlfn.XLOOKUP(Q145,X:X,Y:Y,0)+_xlfn.XLOOKUP(R145,X:X,Y:Y,0)+_xlfn.XLOOKUP(S145,X:X,Y:Y,0)+_xlfn.XLOOKUP(T145,X:X,Y:Y,0)+_xlfn.XLOOKUP(U145,X:X,Y:Y,0)+_xlfn.XLOOKUP(V145,X:X,Y:Y,0)</f>
        <v>8.4874216005046534</v>
      </c>
      <c r="F145" s="6" t="str">
        <f>_xlfn.XLOOKUP(B145,'F3E 2025'!$B$3:$B$22,'F3E 2025'!$A$3:$A$22,"-")</f>
        <v>-</v>
      </c>
      <c r="G145" s="6" t="str">
        <f>_xlfn.XLOOKUP(B145,'F3E 2023'!$B$3:$B$22,'F3E 2023'!$A$3:$A$22,"-")</f>
        <v>-</v>
      </c>
      <c r="H145" s="6" t="str">
        <f>_xlfn.XLOOKUP(B145,'F3E 2022'!$B$3:$B$100,'F3E 2022'!$A$3:$A$100,"-")</f>
        <v>-</v>
      </c>
      <c r="I145" s="6" t="str">
        <f>_xlfn.XLOOKUP(B145,'F3E 2019'!$B$3:$B$100,'F3E 2019'!$A$3:$A$100,"-")</f>
        <v>-</v>
      </c>
      <c r="J145" s="6" t="str">
        <f>_xlfn.XLOOKUP(B145,'F3E 2018'!$B$3:$B$96,'F3E 2018'!$A$3:$A$96,"-")</f>
        <v>-</v>
      </c>
      <c r="K145" s="6" t="str">
        <f>_xlfn.XLOOKUP(B145,'F3E 2016'!$B$3:$B$100,'F3E 2016'!$A$3:$A$100,"-")</f>
        <v>-</v>
      </c>
      <c r="L145" s="6" t="str">
        <f>_xlfn.XLOOKUP(B145,'F3E 2014'!$B$3:$B$100,'F3E 2014'!$A$3:$A$100,"-")</f>
        <v>-</v>
      </c>
      <c r="M145" s="6" t="str">
        <f>_xlfn.XLOOKUP(B145,'F3E 2012'!$B$3:$B$100,'F3E 2012'!$A$3:$A$100,"-")</f>
        <v>-</v>
      </c>
      <c r="N145" s="6" t="str">
        <f>_xlfn.XLOOKUP(B145,'F3E 2010'!$B$3:$B$100,'F3E 2010'!$A$3:$A$100,"-")</f>
        <v>-</v>
      </c>
      <c r="O145" s="6" t="str">
        <f>_xlfn.XLOOKUP(B145,'F3E 2008'!$B$3:$B$100,'F3E 2008'!$A$3:$A$100,"-")</f>
        <v>-</v>
      </c>
      <c r="P145" s="6" t="str">
        <f>_xlfn.XLOOKUP(B145,'F3E 2006'!$B$3:$B$100,'F3E 2006'!$A$3:$A$100,"-")</f>
        <v>-</v>
      </c>
      <c r="Q145" s="6" t="str">
        <f>_xlfn.XLOOKUP(B145,'F3E 2004'!$B$3:$B$100,'F3E 2004'!$A$3:$A$100,"-")</f>
        <v>-</v>
      </c>
      <c r="R145" s="6" t="str">
        <f>_xlfn.XLOOKUP(B145,'F3E 2002'!$B$3:$B$100,'F3E 2002'!$A$3:$A$100,"-")</f>
        <v>-</v>
      </c>
      <c r="S145" s="6" t="str">
        <f>_xlfn.XLOOKUP(B145,'F3E 2000'!$B$3:$B$100,'F3E 2000'!$A$3:$A$100,"-")</f>
        <v>-</v>
      </c>
      <c r="T145" s="6">
        <f>_xlfn.XLOOKUP(B145,'F3E 1998'!$B$3:$B$100,'F3E 1998'!$A$3:$A$100,"-")</f>
        <v>26</v>
      </c>
      <c r="U145" s="6">
        <f>_xlfn.XLOOKUP(B145,'F3E 1996'!$B$3:$B$100,'F3E 1996'!$A$3:$A$100,"-")</f>
        <v>24</v>
      </c>
      <c r="V145" s="7" t="str">
        <f>_xlfn.XLOOKUP(B145,'F3E 1994'!$B$3:$B$100,'F3E 1994'!$A$3:$A$100,"-")</f>
        <v>-</v>
      </c>
    </row>
    <row r="146" spans="1:22" x14ac:dyDescent="0.45">
      <c r="A146" s="9">
        <f t="shared" si="3"/>
        <v>144</v>
      </c>
      <c r="B146" s="35" t="s">
        <v>284</v>
      </c>
      <c r="C146" s="36" t="s">
        <v>10</v>
      </c>
      <c r="D146" s="95">
        <f>MIN(_xlfn.XLOOKUP(B146,'F3E 2025'!B:B,'F3E 2025'!E:E,200),_xlfn.XLOOKUP(B146,'F3E 2023'!B:B,'F3E 2023'!E:E,200),_xlfn.XLOOKUP(B146,'F3E 2022'!B:B,'F3E 2022'!E:E,200),_xlfn.XLOOKUP(B146,'F3E 2019'!B:B,'F3E 2019'!E:E,200),_xlfn.XLOOKUP(B146,'F3E 2018'!B:B,'F3E 2018'!E:E,200),_xlfn.XLOOKUP(B146,'F3E 2016'!B:B,'F3E 2016'!E:E,200),_xlfn.XLOOKUP(B146,'F3E 2014'!B:B,'F3E 2014'!E:E,200),_xlfn.XLOOKUP(B146,'F3E 2012'!B:B,'F3E 2012'!E:E,200),_xlfn.XLOOKUP(B146,'F3E 2010'!B:B,'F3E 2010'!E:E,200),_xlfn.XLOOKUP(B146,'F3E 2008'!B:B,'F3E 2008'!B:B,200),_xlfn.XLOOKUP(B146,'F3E 2006'!B:B,'F3E 2006'!E:E,200),_xlfn.XLOOKUP(B146,'F3E 2004'!B:B,'F3E 2004'!E:E,200),_xlfn.XLOOKUP(B146,'F3E 2002'!B:B,'F3E 2002'!E:E,200),_xlfn.XLOOKUP(B146,'F3E 2000'!B:B,'F3E 2000'!E:E,200),_xlfn.XLOOKUP(B146,'F3E 1998'!B:B,'F3E 1998'!E:E,200),_xlfn.XLOOKUP(B146,'F3E 1996'!B:B,'F3E 1996'!E:E,200),_xlfn.XLOOKUP(B146,'F3E 1994'!B:B,'F3E 1994'!E:E,200))</f>
        <v>62.57</v>
      </c>
      <c r="E146" s="78">
        <f>_xlfn.XLOOKUP(F146,X:X,Y:Y,0)+_xlfn.XLOOKUP(G146,X:X,Y:Y,0)+_xlfn.XLOOKUP(H146,X:X,Y:Y,0)+_xlfn.XLOOKUP(I146,X:X,Y:Y,0)+_xlfn.XLOOKUP(J146,X:X,Y:Y,0)+_xlfn.XLOOKUP(K146,X:X,Y:Y,0)+_xlfn.XLOOKUP(L146,X:X,Y:Y,0)+_xlfn.XLOOKUP(M146,X:X,Y:Y,0)+_xlfn.XLOOKUP(N146,X:X,Y:Y,0)+_xlfn.XLOOKUP(O146,X:X,Y:Y,0)+_xlfn.XLOOKUP(P146,X:X,Y:Y,0)+_xlfn.XLOOKUP(Q146,X:X,Y:Y,0)+_xlfn.XLOOKUP(R146,X:X,Y:Y,0)+_xlfn.XLOOKUP(S146,X:X,Y:Y,0)+_xlfn.XLOOKUP(T146,X:X,Y:Y,0)+_xlfn.XLOOKUP(U146,X:X,Y:Y,0)+_xlfn.XLOOKUP(V146,X:X,Y:Y,0)</f>
        <v>7.5589736560739054</v>
      </c>
      <c r="F146" s="6">
        <f>_xlfn.XLOOKUP(B146,'F3E 2025'!$B$3:$B$22,'F3E 2025'!$A$3:$A$22,"-")</f>
        <v>20</v>
      </c>
      <c r="G146" s="6" t="str">
        <f>_xlfn.XLOOKUP(B146,'F3E 2023'!$B$3:$B$22,'F3E 2023'!$A$3:$A$22,"-")</f>
        <v>-</v>
      </c>
      <c r="H146" s="6" t="str">
        <f>_xlfn.XLOOKUP(B146,'F3E 2022'!$B$3:$B$100,'F3E 2022'!$A$3:$A$100,"-")</f>
        <v>-</v>
      </c>
      <c r="I146" s="6" t="str">
        <f>_xlfn.XLOOKUP(B146,'F3E 2019'!$B$3:$B$100,'F3E 2019'!$A$3:$A$100,"-")</f>
        <v>-</v>
      </c>
      <c r="J146" s="6" t="str">
        <f>_xlfn.XLOOKUP(B146,'F3E 2018'!$B$3:$B$96,'F3E 2018'!$A$3:$A$96,"-")</f>
        <v>-</v>
      </c>
      <c r="K146" s="6" t="str">
        <f>_xlfn.XLOOKUP(B146,'F3E 2016'!$B$3:$B$100,'F3E 2016'!$A$3:$A$100,"-")</f>
        <v>-</v>
      </c>
      <c r="L146" s="6" t="str">
        <f>_xlfn.XLOOKUP(B146,'F3E 2014'!$B$3:$B$100,'F3E 2014'!$A$3:$A$100,"-")</f>
        <v>-</v>
      </c>
      <c r="M146" s="6" t="str">
        <f>_xlfn.XLOOKUP(B146,'F3E 2012'!$B$3:$B$100,'F3E 2012'!$A$3:$A$100,"-")</f>
        <v>-</v>
      </c>
      <c r="N146" s="6" t="str">
        <f>_xlfn.XLOOKUP(B146,'F3E 2010'!$B$3:$B$100,'F3E 2010'!$A$3:$A$100,"-")</f>
        <v>-</v>
      </c>
      <c r="O146" s="6" t="str">
        <f>_xlfn.XLOOKUP(B146,'F3E 2008'!$B$3:$B$100,'F3E 2008'!$A$3:$A$100,"-")</f>
        <v>-</v>
      </c>
      <c r="P146" s="6" t="str">
        <f>_xlfn.XLOOKUP(B146,'F3E 2006'!$B$3:$B$100,'F3E 2006'!$A$3:$A$100,"-")</f>
        <v>-</v>
      </c>
      <c r="Q146" s="6" t="str">
        <f>_xlfn.XLOOKUP(B146,'F3E 2004'!$B$3:$B$100,'F3E 2004'!$A$3:$A$100,"-")</f>
        <v>-</v>
      </c>
      <c r="R146" s="6" t="str">
        <f>_xlfn.XLOOKUP(B146,'F3E 2002'!$B$3:$B$100,'F3E 2002'!$A$3:$A$100,"-")</f>
        <v>-</v>
      </c>
      <c r="S146" s="6" t="str">
        <f>_xlfn.XLOOKUP(B146,'F3E 2000'!$B$3:$B$100,'F3E 2000'!$A$3:$A$100,"-")</f>
        <v>-</v>
      </c>
      <c r="T146" s="6" t="str">
        <f>_xlfn.XLOOKUP(B146,'F3E 1998'!$B$3:$B$100,'F3E 1998'!$A$3:$A$100,"-")</f>
        <v>-</v>
      </c>
      <c r="U146" s="6" t="str">
        <f>_xlfn.XLOOKUP(B146,'F3E 1996'!$B$3:$B$100,'F3E 1996'!$A$3:$A$100,"-")</f>
        <v>-</v>
      </c>
      <c r="V146" s="7" t="str">
        <f>_xlfn.XLOOKUP(B146,'F3E 1994'!$B$3:$B$100,'F3E 1994'!$A$3:$A$100,"-")</f>
        <v>-</v>
      </c>
    </row>
    <row r="147" spans="1:22" x14ac:dyDescent="0.45">
      <c r="A147" s="9">
        <f t="shared" si="3"/>
        <v>145</v>
      </c>
      <c r="B147" s="35" t="s">
        <v>217</v>
      </c>
      <c r="C147" s="36" t="s">
        <v>13</v>
      </c>
      <c r="D147" s="95">
        <f>MIN(_xlfn.XLOOKUP(B147,'F3E 2025'!B:B,'F3E 2025'!E:E,200),_xlfn.XLOOKUP(B147,'F3E 2023'!B:B,'F3E 2023'!E:E,200),_xlfn.XLOOKUP(B147,'F3E 2022'!B:B,'F3E 2022'!E:E,200),_xlfn.XLOOKUP(B147,'F3E 2019'!B:B,'F3E 2019'!E:E,200),_xlfn.XLOOKUP(B147,'F3E 2018'!B:B,'F3E 2018'!E:E,200),_xlfn.XLOOKUP(B147,'F3E 2016'!B:B,'F3E 2016'!E:E,200),_xlfn.XLOOKUP(B147,'F3E 2014'!B:B,'F3E 2014'!E:E,200),_xlfn.XLOOKUP(B147,'F3E 2012'!B:B,'F3E 2012'!E:E,200),_xlfn.XLOOKUP(B147,'F3E 2010'!B:B,'F3E 2010'!E:E,200),_xlfn.XLOOKUP(B147,'F3E 2008'!B:B,'F3E 2008'!B:B,200),_xlfn.XLOOKUP(B147,'F3E 2006'!B:B,'F3E 2006'!E:E,200),_xlfn.XLOOKUP(B147,'F3E 2004'!B:B,'F3E 2004'!E:E,200),_xlfn.XLOOKUP(B147,'F3E 2002'!B:B,'F3E 2002'!E:E,200),_xlfn.XLOOKUP(B147,'F3E 2000'!B:B,'F3E 2000'!E:E,200),_xlfn.XLOOKUP(B147,'F3E 1998'!B:B,'F3E 1998'!E:E,200),_xlfn.XLOOKUP(B147,'F3E 1996'!B:B,'F3E 1996'!E:E,200),_xlfn.XLOOKUP(B147,'F3E 1994'!B:B,'F3E 1994'!E:E,200))</f>
        <v>104.9</v>
      </c>
      <c r="E147" s="78">
        <f>_xlfn.XLOOKUP(F147,X:X,Y:Y,0)+_xlfn.XLOOKUP(G147,X:X,Y:Y,0)+_xlfn.XLOOKUP(H147,X:X,Y:Y,0)+_xlfn.XLOOKUP(I147,X:X,Y:Y,0)+_xlfn.XLOOKUP(J147,X:X,Y:Y,0)+_xlfn.XLOOKUP(K147,X:X,Y:Y,0)+_xlfn.XLOOKUP(L147,X:X,Y:Y,0)+_xlfn.XLOOKUP(M147,X:X,Y:Y,0)+_xlfn.XLOOKUP(N147,X:X,Y:Y,0)+_xlfn.XLOOKUP(O147,X:X,Y:Y,0)+_xlfn.XLOOKUP(P147,X:X,Y:Y,0)+_xlfn.XLOOKUP(Q147,X:X,Y:Y,0)+_xlfn.XLOOKUP(R147,X:X,Y:Y,0)+_xlfn.XLOOKUP(S147,X:X,Y:Y,0)+_xlfn.XLOOKUP(T147,X:X,Y:Y,0)+_xlfn.XLOOKUP(U147,X:X,Y:Y,0)+_xlfn.XLOOKUP(V147,X:X,Y:Y,0)</f>
        <v>7.5589736560739054</v>
      </c>
      <c r="F147" s="6" t="str">
        <f>_xlfn.XLOOKUP(B147,'F3E 2025'!$B$3:$B$22,'F3E 2025'!$A$3:$A$22,"-")</f>
        <v>-</v>
      </c>
      <c r="G147" s="6" t="str">
        <f>_xlfn.XLOOKUP(B147,'F3E 2023'!$B$3:$B$22,'F3E 2023'!$A$3:$A$22,"-")</f>
        <v>-</v>
      </c>
      <c r="H147" s="6" t="str">
        <f>_xlfn.XLOOKUP(B147,'F3E 2022'!$B$3:$B$100,'F3E 2022'!$A$3:$A$100,"-")</f>
        <v>-</v>
      </c>
      <c r="I147" s="6" t="str">
        <f>_xlfn.XLOOKUP(B147,'F3E 2019'!$B$3:$B$100,'F3E 2019'!$A$3:$A$100,"-")</f>
        <v>-</v>
      </c>
      <c r="J147" s="6" t="str">
        <f>_xlfn.XLOOKUP(B147,'F3E 2018'!$B$3:$B$96,'F3E 2018'!$A$3:$A$96,"-")</f>
        <v>-</v>
      </c>
      <c r="K147" s="6" t="str">
        <f>_xlfn.XLOOKUP(B147,'F3E 2016'!$B$3:$B$100,'F3E 2016'!$A$3:$A$100,"-")</f>
        <v>-</v>
      </c>
      <c r="L147" s="6" t="str">
        <f>_xlfn.XLOOKUP(B147,'F3E 2014'!$B$3:$B$100,'F3E 2014'!$A$3:$A$100,"-")</f>
        <v>-</v>
      </c>
      <c r="M147" s="6" t="str">
        <f>_xlfn.XLOOKUP(B147,'F3E 2012'!$B$3:$B$100,'F3E 2012'!$A$3:$A$100,"-")</f>
        <v>-</v>
      </c>
      <c r="N147" s="6" t="str">
        <f>_xlfn.XLOOKUP(B147,'F3E 2010'!$B$3:$B$100,'F3E 2010'!$A$3:$A$100,"-")</f>
        <v>-</v>
      </c>
      <c r="O147" s="6" t="str">
        <f>_xlfn.XLOOKUP(B147,'F3E 2008'!$B$3:$B$100,'F3E 2008'!$A$3:$A$100,"-")</f>
        <v>-</v>
      </c>
      <c r="P147" s="6" t="str">
        <f>_xlfn.XLOOKUP(B147,'F3E 2006'!$B$3:$B$100,'F3E 2006'!$A$3:$A$100,"-")</f>
        <v>-</v>
      </c>
      <c r="Q147" s="6" t="str">
        <f>_xlfn.XLOOKUP(B147,'F3E 2004'!$B$3:$B$100,'F3E 2004'!$A$3:$A$100,"-")</f>
        <v>-</v>
      </c>
      <c r="R147" s="6" t="str">
        <f>_xlfn.XLOOKUP(B147,'F3E 2002'!$B$3:$B$100,'F3E 2002'!$A$3:$A$100,"-")</f>
        <v>-</v>
      </c>
      <c r="S147" s="6" t="str">
        <f>_xlfn.XLOOKUP(B147,'F3E 2000'!$B$3:$B$100,'F3E 2000'!$A$3:$A$100,"-")</f>
        <v>-</v>
      </c>
      <c r="T147" s="6" t="str">
        <f>_xlfn.XLOOKUP(B147,'F3E 1998'!$B$3:$B$100,'F3E 1998'!$A$3:$A$100,"-")</f>
        <v>-</v>
      </c>
      <c r="U147" s="6">
        <f>_xlfn.XLOOKUP(B147,'F3E 1996'!$B$3:$B$100,'F3E 1996'!$A$3:$A$100,"-")</f>
        <v>20</v>
      </c>
      <c r="V147" s="7" t="str">
        <f>_xlfn.XLOOKUP(B147,'F3E 1994'!$B$3:$B$100,'F3E 1994'!$A$3:$A$100,"-")</f>
        <v>-</v>
      </c>
    </row>
    <row r="148" spans="1:22" x14ac:dyDescent="0.45">
      <c r="A148" s="9">
        <f t="shared" si="3"/>
        <v>146</v>
      </c>
      <c r="B148" s="35" t="s">
        <v>119</v>
      </c>
      <c r="C148" s="36" t="s">
        <v>247</v>
      </c>
      <c r="D148" s="95">
        <f>MIN(_xlfn.XLOOKUP(B148,'F3E 2025'!B:B,'F3E 2025'!E:E,200),_xlfn.XLOOKUP(B148,'F3E 2023'!B:B,'F3E 2023'!E:E,200),_xlfn.XLOOKUP(B148,'F3E 2022'!B:B,'F3E 2022'!E:E,200),_xlfn.XLOOKUP(B148,'F3E 2019'!B:B,'F3E 2019'!E:E,200),_xlfn.XLOOKUP(B148,'F3E 2018'!B:B,'F3E 2018'!E:E,200),_xlfn.XLOOKUP(B148,'F3E 2016'!B:B,'F3E 2016'!E:E,200),_xlfn.XLOOKUP(B148,'F3E 2014'!B:B,'F3E 2014'!E:E,200),_xlfn.XLOOKUP(B148,'F3E 2012'!B:B,'F3E 2012'!E:E,200),_xlfn.XLOOKUP(B148,'F3E 2010'!B:B,'F3E 2010'!E:E,200),_xlfn.XLOOKUP(B148,'F3E 2008'!B:B,'F3E 2008'!B:B,200),_xlfn.XLOOKUP(B148,'F3E 2006'!B:B,'F3E 2006'!E:E,200),_xlfn.XLOOKUP(B148,'F3E 2004'!B:B,'F3E 2004'!E:E,200),_xlfn.XLOOKUP(B148,'F3E 2002'!B:B,'F3E 2002'!E:E,200),_xlfn.XLOOKUP(B148,'F3E 2000'!B:B,'F3E 2000'!E:E,200),_xlfn.XLOOKUP(B148,'F3E 1998'!B:B,'F3E 1998'!E:E,200),_xlfn.XLOOKUP(B148,'F3E 1996'!B:B,'F3E 1996'!E:E,200),_xlfn.XLOOKUP(B148,'F3E 1994'!B:B,'F3E 1994'!E:E,200))</f>
        <v>66.08</v>
      </c>
      <c r="E148" s="78">
        <f>_xlfn.XLOOKUP(F148,X:X,Y:Y,0)+_xlfn.XLOOKUP(G148,X:X,Y:Y,0)+_xlfn.XLOOKUP(H148,X:X,Y:Y,0)+_xlfn.XLOOKUP(I148,X:X,Y:Y,0)+_xlfn.XLOOKUP(J148,X:X,Y:Y,0)+_xlfn.XLOOKUP(K148,X:X,Y:Y,0)+_xlfn.XLOOKUP(L148,X:X,Y:Y,0)+_xlfn.XLOOKUP(M148,X:X,Y:Y,0)+_xlfn.XLOOKUP(N148,X:X,Y:Y,0)+_xlfn.XLOOKUP(O148,X:X,Y:Y,0)+_xlfn.XLOOKUP(P148,X:X,Y:Y,0)+_xlfn.XLOOKUP(Q148,X:X,Y:Y,0)+_xlfn.XLOOKUP(R148,X:X,Y:Y,0)+_xlfn.XLOOKUP(S148,X:X,Y:Y,0)+_xlfn.XLOOKUP(T148,X:X,Y:Y,0)+_xlfn.XLOOKUP(U148,X:X,Y:Y,0)+_xlfn.XLOOKUP(V148,X:X,Y:Y,0)</f>
        <v>7.5589736560739054</v>
      </c>
      <c r="F148" s="6" t="str">
        <f>_xlfn.XLOOKUP(B148,'F3E 2025'!$B$3:$B$22,'F3E 2025'!$A$3:$A$22,"-")</f>
        <v>-</v>
      </c>
      <c r="G148" s="6">
        <f>_xlfn.XLOOKUP(B148,'F3E 2023'!$B$3:$B$22,'F3E 2023'!$A$3:$A$22,"-")</f>
        <v>20</v>
      </c>
      <c r="H148" s="6" t="str">
        <f>_xlfn.XLOOKUP(B148,'F3E 2022'!$B$3:$B$100,'F3E 2022'!$A$3:$A$100,"-")</f>
        <v>-</v>
      </c>
      <c r="I148" s="6" t="str">
        <f>_xlfn.XLOOKUP(B148,'F3E 2019'!$B$3:$B$100,'F3E 2019'!$A$3:$A$100,"-")</f>
        <v>-</v>
      </c>
      <c r="J148" s="6" t="str">
        <f>_xlfn.XLOOKUP(B148,'F3E 2018'!$B$3:$B$96,'F3E 2018'!$A$3:$A$96,"-")</f>
        <v>-</v>
      </c>
      <c r="K148" s="6" t="str">
        <f>_xlfn.XLOOKUP(B148,'F3E 2016'!$B$3:$B$100,'F3E 2016'!$A$3:$A$100,"-")</f>
        <v>-</v>
      </c>
      <c r="L148" s="6" t="str">
        <f>_xlfn.XLOOKUP(B148,'F3E 2014'!$B$3:$B$100,'F3E 2014'!$A$3:$A$100,"-")</f>
        <v>-</v>
      </c>
      <c r="M148" s="6" t="str">
        <f>_xlfn.XLOOKUP(B148,'F3E 2012'!$B$3:$B$100,'F3E 2012'!$A$3:$A$100,"-")</f>
        <v>-</v>
      </c>
      <c r="N148" s="6" t="str">
        <f>_xlfn.XLOOKUP(B148,'F3E 2010'!$B$3:$B$100,'F3E 2010'!$A$3:$A$100,"-")</f>
        <v>-</v>
      </c>
      <c r="O148" s="6" t="str">
        <f>_xlfn.XLOOKUP(B148,'F3E 2008'!$B$3:$B$100,'F3E 2008'!$A$3:$A$100,"-")</f>
        <v>-</v>
      </c>
      <c r="P148" s="6" t="str">
        <f>_xlfn.XLOOKUP(B148,'F3E 2006'!$B$3:$B$100,'F3E 2006'!$A$3:$A$100,"-")</f>
        <v>-</v>
      </c>
      <c r="Q148" s="6" t="str">
        <f>_xlfn.XLOOKUP(B148,'F3E 2004'!$B$3:$B$100,'F3E 2004'!$A$3:$A$100,"-")</f>
        <v>-</v>
      </c>
      <c r="R148" s="6" t="str">
        <f>_xlfn.XLOOKUP(B148,'F3E 2002'!$B$3:$B$100,'F3E 2002'!$A$3:$A$100,"-")</f>
        <v>-</v>
      </c>
      <c r="S148" s="6" t="str">
        <f>_xlfn.XLOOKUP(B148,'F3E 2000'!$B$3:$B$100,'F3E 2000'!$A$3:$A$100,"-")</f>
        <v>-</v>
      </c>
      <c r="T148" s="6" t="str">
        <f>_xlfn.XLOOKUP(B148,'F3E 1998'!$B$3:$B$100,'F3E 1998'!$A$3:$A$100,"-")</f>
        <v>-</v>
      </c>
      <c r="U148" s="6" t="str">
        <f>_xlfn.XLOOKUP(B148,'F3E 1996'!$B$3:$B$100,'F3E 1996'!$A$3:$A$100,"-")</f>
        <v>-</v>
      </c>
      <c r="V148" s="7" t="str">
        <f>_xlfn.XLOOKUP(B148,'F3E 1994'!$B$3:$B$100,'F3E 1994'!$A$3:$A$100,"-")</f>
        <v>-</v>
      </c>
    </row>
    <row r="149" spans="1:22" x14ac:dyDescent="0.45">
      <c r="A149" s="9">
        <f t="shared" si="3"/>
        <v>147</v>
      </c>
      <c r="B149" s="35" t="s">
        <v>181</v>
      </c>
      <c r="C149" s="36" t="s">
        <v>27</v>
      </c>
      <c r="D149" s="95">
        <f>MIN(_xlfn.XLOOKUP(B149,'F3E 2025'!B:B,'F3E 2025'!E:E,200),_xlfn.XLOOKUP(B149,'F3E 2023'!B:B,'F3E 2023'!E:E,200),_xlfn.XLOOKUP(B149,'F3E 2022'!B:B,'F3E 2022'!E:E,200),_xlfn.XLOOKUP(B149,'F3E 2019'!B:B,'F3E 2019'!E:E,200),_xlfn.XLOOKUP(B149,'F3E 2018'!B:B,'F3E 2018'!E:E,200),_xlfn.XLOOKUP(B149,'F3E 2016'!B:B,'F3E 2016'!E:E,200),_xlfn.XLOOKUP(B149,'F3E 2014'!B:B,'F3E 2014'!E:E,200),_xlfn.XLOOKUP(B149,'F3E 2012'!B:B,'F3E 2012'!E:E,200),_xlfn.XLOOKUP(B149,'F3E 2010'!B:B,'F3E 2010'!E:E,200),_xlfn.XLOOKUP(B149,'F3E 2008'!B:B,'F3E 2008'!B:B,200),_xlfn.XLOOKUP(B149,'F3E 2006'!B:B,'F3E 2006'!E:E,200),_xlfn.XLOOKUP(B149,'F3E 2004'!B:B,'F3E 2004'!E:E,200),_xlfn.XLOOKUP(B149,'F3E 2002'!B:B,'F3E 2002'!E:E,200),_xlfn.XLOOKUP(B149,'F3E 2000'!B:B,'F3E 2000'!E:E,200),_xlfn.XLOOKUP(B149,'F3E 1998'!B:B,'F3E 1998'!E:E,200),_xlfn.XLOOKUP(B149,'F3E 1996'!B:B,'F3E 1996'!E:E,200),_xlfn.XLOOKUP(B149,'F3E 1994'!B:B,'F3E 1994'!E:E,200))</f>
        <v>82.5</v>
      </c>
      <c r="E149" s="78">
        <f>_xlfn.XLOOKUP(F149,X:X,Y:Y,0)+_xlfn.XLOOKUP(G149,X:X,Y:Y,0)+_xlfn.XLOOKUP(H149,X:X,Y:Y,0)+_xlfn.XLOOKUP(I149,X:X,Y:Y,0)+_xlfn.XLOOKUP(J149,X:X,Y:Y,0)+_xlfn.XLOOKUP(K149,X:X,Y:Y,0)+_xlfn.XLOOKUP(L149,X:X,Y:Y,0)+_xlfn.XLOOKUP(M149,X:X,Y:Y,0)+_xlfn.XLOOKUP(N149,X:X,Y:Y,0)+_xlfn.XLOOKUP(O149,X:X,Y:Y,0)+_xlfn.XLOOKUP(P149,X:X,Y:Y,0)+_xlfn.XLOOKUP(Q149,X:X,Y:Y,0)+_xlfn.XLOOKUP(R149,X:X,Y:Y,0)+_xlfn.XLOOKUP(S149,X:X,Y:Y,0)+_xlfn.XLOOKUP(T149,X:X,Y:Y,0)+_xlfn.XLOOKUP(U149,X:X,Y:Y,0)+_xlfn.XLOOKUP(V149,X:X,Y:Y,0)</f>
        <v>7.5589736560739054</v>
      </c>
      <c r="F149" s="6" t="str">
        <f>_xlfn.XLOOKUP(B149,'F3E 2025'!$B$3:$B$22,'F3E 2025'!$A$3:$A$22,"-")</f>
        <v>-</v>
      </c>
      <c r="G149" s="6" t="str">
        <f>_xlfn.XLOOKUP(B149,'F3E 2023'!$B$3:$B$22,'F3E 2023'!$A$3:$A$22,"-")</f>
        <v>-</v>
      </c>
      <c r="H149" s="6" t="str">
        <f>_xlfn.XLOOKUP(B149,'F3E 2022'!$B$3:$B$100,'F3E 2022'!$A$3:$A$100,"-")</f>
        <v>-</v>
      </c>
      <c r="I149" s="6" t="str">
        <f>_xlfn.XLOOKUP(B149,'F3E 2019'!$B$3:$B$100,'F3E 2019'!$A$3:$A$100,"-")</f>
        <v>-</v>
      </c>
      <c r="J149" s="6" t="str">
        <f>_xlfn.XLOOKUP(B149,'F3E 2018'!$B$3:$B$96,'F3E 2018'!$A$3:$A$96,"-")</f>
        <v>-</v>
      </c>
      <c r="K149" s="6" t="str">
        <f>_xlfn.XLOOKUP(B149,'F3E 2016'!$B$3:$B$100,'F3E 2016'!$A$3:$A$100,"-")</f>
        <v>-</v>
      </c>
      <c r="L149" s="6" t="str">
        <f>_xlfn.XLOOKUP(B149,'F3E 2014'!$B$3:$B$100,'F3E 2014'!$A$3:$A$100,"-")</f>
        <v>-</v>
      </c>
      <c r="M149" s="6" t="str">
        <f>_xlfn.XLOOKUP(B149,'F3E 2012'!$B$3:$B$100,'F3E 2012'!$A$3:$A$100,"-")</f>
        <v>-</v>
      </c>
      <c r="N149" s="6" t="str">
        <f>_xlfn.XLOOKUP(B149,'F3E 2010'!$B$3:$B$100,'F3E 2010'!$A$3:$A$100,"-")</f>
        <v>-</v>
      </c>
      <c r="O149" s="6" t="str">
        <f>_xlfn.XLOOKUP(B149,'F3E 2008'!$B$3:$B$100,'F3E 2008'!$A$3:$A$100,"-")</f>
        <v>-</v>
      </c>
      <c r="P149" s="6">
        <f>_xlfn.XLOOKUP(B149,'F3E 2006'!$B$3:$B$100,'F3E 2006'!$A$3:$A$100,"-")</f>
        <v>20</v>
      </c>
      <c r="Q149" s="6" t="str">
        <f>_xlfn.XLOOKUP(B149,'F3E 2004'!$B$3:$B$100,'F3E 2004'!$A$3:$A$100,"-")</f>
        <v>-</v>
      </c>
      <c r="R149" s="6" t="str">
        <f>_xlfn.XLOOKUP(B149,'F3E 2002'!$B$3:$B$100,'F3E 2002'!$A$3:$A$100,"-")</f>
        <v>-</v>
      </c>
      <c r="S149" s="6" t="str">
        <f>_xlfn.XLOOKUP(B149,'F3E 2000'!$B$3:$B$100,'F3E 2000'!$A$3:$A$100,"-")</f>
        <v>-</v>
      </c>
      <c r="T149" s="6" t="str">
        <f>_xlfn.XLOOKUP(B149,'F3E 1998'!$B$3:$B$100,'F3E 1998'!$A$3:$A$100,"-")</f>
        <v>-</v>
      </c>
      <c r="U149" s="6" t="str">
        <f>_xlfn.XLOOKUP(B149,'F3E 1996'!$B$3:$B$100,'F3E 1996'!$A$3:$A$100,"-")</f>
        <v>-</v>
      </c>
      <c r="V149" s="7" t="str">
        <f>_xlfn.XLOOKUP(B149,'F3E 1994'!$B$3:$B$100,'F3E 1994'!$A$3:$A$100,"-")</f>
        <v>-</v>
      </c>
    </row>
    <row r="150" spans="1:22" x14ac:dyDescent="0.45">
      <c r="A150" s="9">
        <f t="shared" si="3"/>
        <v>148</v>
      </c>
      <c r="B150" s="35" t="s">
        <v>285</v>
      </c>
      <c r="C150" s="36" t="s">
        <v>10</v>
      </c>
      <c r="D150" s="95">
        <f>MIN(_xlfn.XLOOKUP(B150,'F3E 2025'!B:B,'F3E 2025'!E:E,200),_xlfn.XLOOKUP(B150,'F3E 2023'!B:B,'F3E 2023'!E:E,200),_xlfn.XLOOKUP(B150,'F3E 2022'!B:B,'F3E 2022'!E:E,200),_xlfn.XLOOKUP(B150,'F3E 2019'!B:B,'F3E 2019'!E:E,200),_xlfn.XLOOKUP(B150,'F3E 2018'!B:B,'F3E 2018'!E:E,200),_xlfn.XLOOKUP(B150,'F3E 2016'!B:B,'F3E 2016'!E:E,200),_xlfn.XLOOKUP(B150,'F3E 2014'!B:B,'F3E 2014'!E:E,200),_xlfn.XLOOKUP(B150,'F3E 2012'!B:B,'F3E 2012'!E:E,200),_xlfn.XLOOKUP(B150,'F3E 2010'!B:B,'F3E 2010'!E:E,200),_xlfn.XLOOKUP(B150,'F3E 2008'!B:B,'F3E 2008'!B:B,200),_xlfn.XLOOKUP(B150,'F3E 2006'!B:B,'F3E 2006'!E:E,200),_xlfn.XLOOKUP(B150,'F3E 2004'!B:B,'F3E 2004'!E:E,200),_xlfn.XLOOKUP(B150,'F3E 2002'!B:B,'F3E 2002'!E:E,200),_xlfn.XLOOKUP(B150,'F3E 2000'!B:B,'F3E 2000'!E:E,200),_xlfn.XLOOKUP(B150,'F3E 1998'!B:B,'F3E 1998'!E:E,200),_xlfn.XLOOKUP(B150,'F3E 1996'!B:B,'F3E 1996'!E:E,200),_xlfn.XLOOKUP(B150,'F3E 1994'!B:B,'F3E 1994'!E:E,200))</f>
        <v>62.83</v>
      </c>
      <c r="E150" s="78">
        <f>_xlfn.XLOOKUP(F150,X:X,Y:Y,0)+_xlfn.XLOOKUP(G150,X:X,Y:Y,0)+_xlfn.XLOOKUP(H150,X:X,Y:Y,0)+_xlfn.XLOOKUP(I150,X:X,Y:Y,0)+_xlfn.XLOOKUP(J150,X:X,Y:Y,0)+_xlfn.XLOOKUP(K150,X:X,Y:Y,0)+_xlfn.XLOOKUP(L150,X:X,Y:Y,0)+_xlfn.XLOOKUP(M150,X:X,Y:Y,0)+_xlfn.XLOOKUP(N150,X:X,Y:Y,0)+_xlfn.XLOOKUP(O150,X:X,Y:Y,0)+_xlfn.XLOOKUP(P150,X:X,Y:Y,0)+_xlfn.XLOOKUP(Q150,X:X,Y:Y,0)+_xlfn.XLOOKUP(R150,X:X,Y:Y,0)+_xlfn.XLOOKUP(S150,X:X,Y:Y,0)+_xlfn.XLOOKUP(T150,X:X,Y:Y,0)+_xlfn.XLOOKUP(U150,X:X,Y:Y,0)+_xlfn.XLOOKUP(V150,X:X,Y:Y,0)</f>
        <v>6.6858293074941173</v>
      </c>
      <c r="F150" s="6">
        <f>_xlfn.XLOOKUP(B150,'F3E 2025'!$B$3:$B$100,'F3E 2025'!$A$3:$A$100,"-")</f>
        <v>21</v>
      </c>
      <c r="G150" s="6" t="str">
        <f>_xlfn.XLOOKUP(B150,'F3E 2023'!$B$3:$B$22,'F3E 2023'!$A$3:$A$22,"-")</f>
        <v>-</v>
      </c>
      <c r="H150" s="6" t="str">
        <f>_xlfn.XLOOKUP(B150,'F3E 2022'!$B$3:$B$100,'F3E 2022'!$A$3:$A$100,"-")</f>
        <v>-</v>
      </c>
      <c r="I150" s="6" t="str">
        <f>_xlfn.XLOOKUP(B150,'F3E 2019'!$B$3:$B$100,'F3E 2019'!$A$3:$A$100,"-")</f>
        <v>-</v>
      </c>
      <c r="J150" s="6" t="str">
        <f>_xlfn.XLOOKUP(B150,'F3E 2018'!$B$3:$B$96,'F3E 2018'!$A$3:$A$96,"-")</f>
        <v>-</v>
      </c>
      <c r="K150" s="6" t="str">
        <f>_xlfn.XLOOKUP(B150,'F3E 2016'!$B$3:$B$100,'F3E 2016'!$A$3:$A$100,"-")</f>
        <v>-</v>
      </c>
      <c r="L150" s="6" t="str">
        <f>_xlfn.XLOOKUP(B150,'F3E 2014'!$B$3:$B$100,'F3E 2014'!$A$3:$A$100,"-")</f>
        <v>-</v>
      </c>
      <c r="M150" s="6" t="str">
        <f>_xlfn.XLOOKUP(B150,'F3E 2012'!$B$3:$B$100,'F3E 2012'!$A$3:$A$100,"-")</f>
        <v>-</v>
      </c>
      <c r="N150" s="6" t="str">
        <f>_xlfn.XLOOKUP(B150,'F3E 2010'!$B$3:$B$100,'F3E 2010'!$A$3:$A$100,"-")</f>
        <v>-</v>
      </c>
      <c r="O150" s="6" t="str">
        <f>_xlfn.XLOOKUP(B150,'F3E 2008'!$B$3:$B$100,'F3E 2008'!$A$3:$A$100,"-")</f>
        <v>-</v>
      </c>
      <c r="P150" s="6" t="str">
        <f>_xlfn.XLOOKUP(B150,'F3E 2006'!$B$3:$B$100,'F3E 2006'!$A$3:$A$100,"-")</f>
        <v>-</v>
      </c>
      <c r="Q150" s="6" t="str">
        <f>_xlfn.XLOOKUP(B150,'F3E 2004'!$B$3:$B$100,'F3E 2004'!$A$3:$A$100,"-")</f>
        <v>-</v>
      </c>
      <c r="R150" s="6" t="str">
        <f>_xlfn.XLOOKUP(B150,'F3E 2002'!$B$3:$B$100,'F3E 2002'!$A$3:$A$100,"-")</f>
        <v>-</v>
      </c>
      <c r="S150" s="6" t="str">
        <f>_xlfn.XLOOKUP(B150,'F3E 2000'!$B$3:$B$100,'F3E 2000'!$A$3:$A$100,"-")</f>
        <v>-</v>
      </c>
      <c r="T150" s="6" t="str">
        <f>_xlfn.XLOOKUP(B150,'F3E 1998'!$B$3:$B$100,'F3E 1998'!$A$3:$A$100,"-")</f>
        <v>-</v>
      </c>
      <c r="U150" s="6" t="str">
        <f>_xlfn.XLOOKUP(B150,'F3E 1996'!$B$3:$B$100,'F3E 1996'!$A$3:$A$100,"-")</f>
        <v>-</v>
      </c>
      <c r="V150" s="7" t="str">
        <f>_xlfn.XLOOKUP(B150,'F3E 1994'!$B$3:$B$100,'F3E 1994'!$A$3:$A$100,"-")</f>
        <v>-</v>
      </c>
    </row>
    <row r="151" spans="1:22" x14ac:dyDescent="0.45">
      <c r="A151" s="9">
        <f t="shared" si="3"/>
        <v>149</v>
      </c>
      <c r="B151" s="35" t="s">
        <v>244</v>
      </c>
      <c r="C151" s="36" t="s">
        <v>52</v>
      </c>
      <c r="D151" s="95">
        <f>MIN(_xlfn.XLOOKUP(B151,'F3E 2025'!B:B,'F3E 2025'!E:E,200),_xlfn.XLOOKUP(B151,'F3E 2023'!B:B,'F3E 2023'!E:E,200),_xlfn.XLOOKUP(B151,'F3E 2022'!B:B,'F3E 2022'!E:E,200),_xlfn.XLOOKUP(B151,'F3E 2019'!B:B,'F3E 2019'!E:E,200),_xlfn.XLOOKUP(B151,'F3E 2018'!B:B,'F3E 2018'!E:E,200),_xlfn.XLOOKUP(B151,'F3E 2016'!B:B,'F3E 2016'!E:E,200),_xlfn.XLOOKUP(B151,'F3E 2014'!B:B,'F3E 2014'!E:E,200),_xlfn.XLOOKUP(B151,'F3E 2012'!B:B,'F3E 2012'!E:E,200),_xlfn.XLOOKUP(B151,'F3E 2010'!B:B,'F3E 2010'!E:E,200),_xlfn.XLOOKUP(B151,'F3E 2008'!B:B,'F3E 2008'!B:B,200),_xlfn.XLOOKUP(B151,'F3E 2006'!B:B,'F3E 2006'!E:E,200),_xlfn.XLOOKUP(B151,'F3E 2004'!B:B,'F3E 2004'!E:E,200),_xlfn.XLOOKUP(B151,'F3E 2002'!B:B,'F3E 2002'!E:E,200),_xlfn.XLOOKUP(B151,'F3E 2000'!B:B,'F3E 2000'!E:E,200),_xlfn.XLOOKUP(B151,'F3E 1998'!B:B,'F3E 1998'!E:E,200),_xlfn.XLOOKUP(B151,'F3E 1996'!B:B,'F3E 1996'!E:E,200),_xlfn.XLOOKUP(B151,'F3E 1994'!B:B,'F3E 1994'!E:E,200))</f>
        <v>65.34</v>
      </c>
      <c r="E151" s="78">
        <f>_xlfn.XLOOKUP(F151,X:X,Y:Y,0)+_xlfn.XLOOKUP(G151,X:X,Y:Y,0)+_xlfn.XLOOKUP(H151,X:X,Y:Y,0)+_xlfn.XLOOKUP(I151,X:X,Y:Y,0)+_xlfn.XLOOKUP(J151,X:X,Y:Y,0)+_xlfn.XLOOKUP(K151,X:X,Y:Y,0)+_xlfn.XLOOKUP(L151,X:X,Y:Y,0)+_xlfn.XLOOKUP(M151,X:X,Y:Y,0)+_xlfn.XLOOKUP(N151,X:X,Y:Y,0)+_xlfn.XLOOKUP(O151,X:X,Y:Y,0)+_xlfn.XLOOKUP(P151,X:X,Y:Y,0)+_xlfn.XLOOKUP(Q151,X:X,Y:Y,0)+_xlfn.XLOOKUP(R151,X:X,Y:Y,0)+_xlfn.XLOOKUP(S151,X:X,Y:Y,0)+_xlfn.XLOOKUP(T151,X:X,Y:Y,0)+_xlfn.XLOOKUP(U151,X:X,Y:Y,0)+_xlfn.XLOOKUP(V151,X:X,Y:Y,0)</f>
        <v>6.6858293074941173</v>
      </c>
      <c r="F151" s="6" t="str">
        <f>_xlfn.XLOOKUP(B151,'F3E 2025'!$B$3:$B$22,'F3E 2025'!$A$3:$A$22,"-")</f>
        <v>-</v>
      </c>
      <c r="G151" s="6" t="str">
        <f>_xlfn.XLOOKUP(B151,'F3E 2023'!$B$3:$B$22,'F3E 2023'!$A$3:$A$22,"-")</f>
        <v>-</v>
      </c>
      <c r="H151" s="6" t="str">
        <f>_xlfn.XLOOKUP(B151,'F3E 2022'!$B$3:$B$100,'F3E 2022'!$A$3:$A$100,"-")</f>
        <v>-</v>
      </c>
      <c r="I151" s="6" t="str">
        <f>_xlfn.XLOOKUP(B151,'F3E 2019'!$B$3:$B$100,'F3E 2019'!$A$3:$A$100,"-")</f>
        <v>-</v>
      </c>
      <c r="J151" s="6" t="str">
        <f>_xlfn.XLOOKUP(B151,'F3E 2018'!$B$3:$B$96,'F3E 2018'!$A$3:$A$96,"-")</f>
        <v>-</v>
      </c>
      <c r="K151" s="6">
        <f>_xlfn.XLOOKUP(B151,'F3E 2016'!$B$3:$B$100,'F3E 2016'!$A$3:$A$100,"-")</f>
        <v>21</v>
      </c>
      <c r="L151" s="6" t="str">
        <f>_xlfn.XLOOKUP(B151,'F3E 2014'!$B$3:$B$100,'F3E 2014'!$A$3:$A$100,"-")</f>
        <v>-</v>
      </c>
      <c r="M151" s="6" t="str">
        <f>_xlfn.XLOOKUP(B151,'F3E 2012'!$B$3:$B$100,'F3E 2012'!$A$3:$A$100,"-")</f>
        <v>-</v>
      </c>
      <c r="N151" s="6" t="str">
        <f>_xlfn.XLOOKUP(B151,'F3E 2010'!$B$3:$B$100,'F3E 2010'!$A$3:$A$100,"-")</f>
        <v>-</v>
      </c>
      <c r="O151" s="6" t="str">
        <f>_xlfn.XLOOKUP(B151,'F3E 2008'!$B$3:$B$100,'F3E 2008'!$A$3:$A$100,"-")</f>
        <v>-</v>
      </c>
      <c r="P151" s="6" t="str">
        <f>_xlfn.XLOOKUP(B151,'F3E 2006'!$B$3:$B$100,'F3E 2006'!$A$3:$A$100,"-")</f>
        <v>-</v>
      </c>
      <c r="Q151" s="6" t="str">
        <f>_xlfn.XLOOKUP(B151,'F3E 2004'!$B$3:$B$100,'F3E 2004'!$A$3:$A$100,"-")</f>
        <v>-</v>
      </c>
      <c r="R151" s="6" t="str">
        <f>_xlfn.XLOOKUP(B151,'F3E 2002'!$B$3:$B$100,'F3E 2002'!$A$3:$A$100,"-")</f>
        <v>-</v>
      </c>
      <c r="S151" s="6" t="str">
        <f>_xlfn.XLOOKUP(B151,'F3E 2000'!$B$3:$B$100,'F3E 2000'!$A$3:$A$100,"-")</f>
        <v>-</v>
      </c>
      <c r="T151" s="6" t="str">
        <f>_xlfn.XLOOKUP(B151,'F3E 1998'!$B$3:$B$100,'F3E 1998'!$A$3:$A$100,"-")</f>
        <v>-</v>
      </c>
      <c r="U151" s="6" t="str">
        <f>_xlfn.XLOOKUP(B151,'F3E 1996'!$B$3:$B$100,'F3E 1996'!$A$3:$A$100,"-")</f>
        <v>-</v>
      </c>
      <c r="V151" s="7" t="str">
        <f>_xlfn.XLOOKUP(B151,'F3E 1994'!$B$3:$B$100,'F3E 1994'!$A$3:$A$100,"-")</f>
        <v>-</v>
      </c>
    </row>
    <row r="152" spans="1:22" x14ac:dyDescent="0.45">
      <c r="A152" s="9">
        <f t="shared" si="3"/>
        <v>150</v>
      </c>
      <c r="B152" s="49" t="s">
        <v>273</v>
      </c>
      <c r="C152" s="36" t="s">
        <v>13</v>
      </c>
      <c r="D152" s="95">
        <f>MIN(_xlfn.XLOOKUP(B152,'F3E 2025'!B:B,'F3E 2025'!E:E,200),_xlfn.XLOOKUP(B152,'F3E 2023'!B:B,'F3E 2023'!E:E,200),_xlfn.XLOOKUP(B152,'F3E 2022'!B:B,'F3E 2022'!E:E,200),_xlfn.XLOOKUP(B152,'F3E 2019'!B:B,'F3E 2019'!E:E,200),_xlfn.XLOOKUP(B152,'F3E 2018'!B:B,'F3E 2018'!E:E,200),_xlfn.XLOOKUP(B152,'F3E 2016'!B:B,'F3E 2016'!E:E,200),_xlfn.XLOOKUP(B152,'F3E 2014'!B:B,'F3E 2014'!E:E,200),_xlfn.XLOOKUP(B152,'F3E 2012'!B:B,'F3E 2012'!E:E,200),_xlfn.XLOOKUP(B152,'F3E 2010'!B:B,'F3E 2010'!E:E,200),_xlfn.XLOOKUP(B152,'F3E 2008'!B:B,'F3E 2008'!B:B,200),_xlfn.XLOOKUP(B152,'F3E 2006'!B:B,'F3E 2006'!E:E,200),_xlfn.XLOOKUP(B152,'F3E 2004'!B:B,'F3E 2004'!E:E,200),_xlfn.XLOOKUP(B152,'F3E 2002'!B:B,'F3E 2002'!E:E,200),_xlfn.XLOOKUP(B152,'F3E 2000'!B:B,'F3E 2000'!E:E,200),_xlfn.XLOOKUP(B152,'F3E 1998'!B:B,'F3E 1998'!E:E,200),_xlfn.XLOOKUP(B152,'F3E 1996'!B:B,'F3E 1996'!E:E,200),_xlfn.XLOOKUP(B152,'F3E 1994'!B:B,'F3E 1994'!E:E,200))</f>
        <v>200</v>
      </c>
      <c r="E152" s="78">
        <f>_xlfn.XLOOKUP(F152,X:X,Y:Y,0)+_xlfn.XLOOKUP(G152,X:X,Y:Y,0)+_xlfn.XLOOKUP(H152,X:X,Y:Y,0)+_xlfn.XLOOKUP(I152,X:X,Y:Y,0)+_xlfn.XLOOKUP(J152,X:X,Y:Y,0)+_xlfn.XLOOKUP(K152,X:X,Y:Y,0)+_xlfn.XLOOKUP(L152,X:X,Y:Y,0)+_xlfn.XLOOKUP(M152,X:X,Y:Y,0)+_xlfn.XLOOKUP(N152,X:X,Y:Y,0)+_xlfn.XLOOKUP(O152,X:X,Y:Y,0)+_xlfn.XLOOKUP(P152,X:X,Y:Y,0)+_xlfn.XLOOKUP(Q152,X:X,Y:Y,0)+_xlfn.XLOOKUP(R152,X:X,Y:Y,0)+_xlfn.XLOOKUP(S152,X:X,Y:Y,0)+_xlfn.XLOOKUP(T152,X:X,Y:Y,0)+_xlfn.XLOOKUP(U152,X:X,Y:Y,0)+_xlfn.XLOOKUP(V152,X:X,Y:Y,0)</f>
        <v>6.6858293074941173</v>
      </c>
      <c r="F152" s="6" t="str">
        <f>_xlfn.XLOOKUP(B152,'F3E 2025'!$B$3:$B$22,'F3E 2025'!$A$3:$A$22,"-")</f>
        <v>-</v>
      </c>
      <c r="G152" s="6" t="str">
        <f>_xlfn.XLOOKUP(B152,'F3E 2023'!$B$3:$B$22,'F3E 2023'!$A$3:$A$22,"-")</f>
        <v>-</v>
      </c>
      <c r="H152" s="6" t="str">
        <f>_xlfn.XLOOKUP(B152,'F3E 2022'!$B$3:$B$100,'F3E 2022'!$A$3:$A$100,"-")</f>
        <v>-</v>
      </c>
      <c r="I152" s="6" t="str">
        <f>_xlfn.XLOOKUP(B152,'F3E 2019'!$B$3:$B$100,'F3E 2019'!$A$3:$A$100,"-")</f>
        <v>-</v>
      </c>
      <c r="J152" s="6" t="str">
        <f>_xlfn.XLOOKUP(B152,'F3E 2018'!$B$3:$B$96,'F3E 2018'!$A$3:$A$96,"-")</f>
        <v>-</v>
      </c>
      <c r="K152" s="6" t="str">
        <f>_xlfn.XLOOKUP(B152,'F3E 2016'!$B$3:$B$100,'F3E 2016'!$A$3:$A$100,"-")</f>
        <v>-</v>
      </c>
      <c r="L152" s="6" t="str">
        <f>_xlfn.XLOOKUP(B152,'F3E 2014'!$B$3:$B$100,'F3E 2014'!$A$3:$A$100,"-")</f>
        <v>-</v>
      </c>
      <c r="M152" s="6" t="str">
        <f>_xlfn.XLOOKUP(B152,'F3E 2012'!$B$3:$B$100,'F3E 2012'!$A$3:$A$100,"-")</f>
        <v>-</v>
      </c>
      <c r="N152" s="6" t="str">
        <f>_xlfn.XLOOKUP(B152,'F3E 2010'!$B$3:$B$100,'F3E 2010'!$A$3:$A$100,"-")</f>
        <v>-</v>
      </c>
      <c r="O152" s="6">
        <f>_xlfn.XLOOKUP(B152,'F3E 2008'!$B$3:$B$100,'F3E 2008'!$A$3:$A$100,"-")</f>
        <v>21</v>
      </c>
      <c r="P152" s="6" t="str">
        <f>_xlfn.XLOOKUP(B152,'F3E 2006'!$B$3:$B$100,'F3E 2006'!$A$3:$A$100,"-")</f>
        <v>-</v>
      </c>
      <c r="Q152" s="6" t="str">
        <f>_xlfn.XLOOKUP(B152,'F3E 2004'!$B$3:$B$100,'F3E 2004'!$A$3:$A$100,"-")</f>
        <v>-</v>
      </c>
      <c r="R152" s="6" t="str">
        <f>_xlfn.XLOOKUP(B152,'F3E 2002'!$B$3:$B$100,'F3E 2002'!$A$3:$A$100,"-")</f>
        <v>-</v>
      </c>
      <c r="S152" s="6" t="str">
        <f>_xlfn.XLOOKUP(B152,'F3E 2000'!$B$3:$B$100,'F3E 2000'!$A$3:$A$100,"-")</f>
        <v>-</v>
      </c>
      <c r="T152" s="6" t="str">
        <f>_xlfn.XLOOKUP(B152,'F3E 1998'!$B$3:$B$100,'F3E 1998'!$A$3:$A$100,"-")</f>
        <v>-</v>
      </c>
      <c r="U152" s="6" t="str">
        <f>_xlfn.XLOOKUP(B152,'F3E 1996'!$B$3:$B$100,'F3E 1996'!$A$3:$A$100,"-")</f>
        <v>-</v>
      </c>
      <c r="V152" s="7" t="str">
        <f>_xlfn.XLOOKUP(B152,'F3E 1994'!$B$3:$B$100,'F3E 1994'!$A$3:$A$100,"-")</f>
        <v>-</v>
      </c>
    </row>
    <row r="153" spans="1:22" x14ac:dyDescent="0.45">
      <c r="A153" s="9">
        <f t="shared" si="3"/>
        <v>151</v>
      </c>
      <c r="B153" s="35" t="s">
        <v>286</v>
      </c>
      <c r="C153" s="36" t="s">
        <v>290</v>
      </c>
      <c r="D153" s="95">
        <f>MIN(_xlfn.XLOOKUP(B153,'F3E 2025'!B:B,'F3E 2025'!E:E,200),_xlfn.XLOOKUP(B153,'F3E 2023'!B:B,'F3E 2023'!E:E,200),_xlfn.XLOOKUP(B153,'F3E 2022'!B:B,'F3E 2022'!E:E,200),_xlfn.XLOOKUP(B153,'F3E 2019'!B:B,'F3E 2019'!E:E,200),_xlfn.XLOOKUP(B153,'F3E 2018'!B:B,'F3E 2018'!E:E,200),_xlfn.XLOOKUP(B153,'F3E 2016'!B:B,'F3E 2016'!E:E,200),_xlfn.XLOOKUP(B153,'F3E 2014'!B:B,'F3E 2014'!E:E,200),_xlfn.XLOOKUP(B153,'F3E 2012'!B:B,'F3E 2012'!E:E,200),_xlfn.XLOOKUP(B153,'F3E 2010'!B:B,'F3E 2010'!E:E,200),_xlfn.XLOOKUP(B153,'F3E 2008'!B:B,'F3E 2008'!B:B,200),_xlfn.XLOOKUP(B153,'F3E 2006'!B:B,'F3E 2006'!E:E,200),_xlfn.XLOOKUP(B153,'F3E 2004'!B:B,'F3E 2004'!E:E,200),_xlfn.XLOOKUP(B153,'F3E 2002'!B:B,'F3E 2002'!E:E,200),_xlfn.XLOOKUP(B153,'F3E 2000'!B:B,'F3E 2000'!E:E,200),_xlfn.XLOOKUP(B153,'F3E 1998'!B:B,'F3E 1998'!E:E,200),_xlfn.XLOOKUP(B153,'F3E 1996'!B:B,'F3E 1996'!E:E,200),_xlfn.XLOOKUP(B153,'F3E 1994'!B:B,'F3E 1994'!E:E,200))</f>
        <v>65.78</v>
      </c>
      <c r="E153" s="78">
        <f>_xlfn.XLOOKUP(F153,X:X,Y:Y,0)+_xlfn.XLOOKUP(G153,X:X,Y:Y,0)+_xlfn.XLOOKUP(H153,X:X,Y:Y,0)+_xlfn.XLOOKUP(I153,X:X,Y:Y,0)+_xlfn.XLOOKUP(J153,X:X,Y:Y,0)+_xlfn.XLOOKUP(K153,X:X,Y:Y,0)+_xlfn.XLOOKUP(L153,X:X,Y:Y,0)+_xlfn.XLOOKUP(M153,X:X,Y:Y,0)+_xlfn.XLOOKUP(N153,X:X,Y:Y,0)+_xlfn.XLOOKUP(O153,X:X,Y:Y,0)+_xlfn.XLOOKUP(P153,X:X,Y:Y,0)+_xlfn.XLOOKUP(Q153,X:X,Y:Y,0)+_xlfn.XLOOKUP(R153,X:X,Y:Y,0)+_xlfn.XLOOKUP(S153,X:X,Y:Y,0)+_xlfn.XLOOKUP(T153,X:X,Y:Y,0)+_xlfn.XLOOKUP(U153,X:X,Y:Y,0)+_xlfn.XLOOKUP(V153,X:X,Y:Y,0)</f>
        <v>5.9289197684185302</v>
      </c>
      <c r="F153" s="6">
        <f>_xlfn.XLOOKUP(B153,'F3E 2025'!$B$3:$B$100,'F3E 2025'!$A$3:$A$100,"-")</f>
        <v>22</v>
      </c>
      <c r="G153" s="6" t="str">
        <f>_xlfn.XLOOKUP(B153,'F3E 2023'!$B$3:$B$22,'F3E 2023'!$A$3:$A$22,"-")</f>
        <v>-</v>
      </c>
      <c r="H153" s="6" t="str">
        <f>_xlfn.XLOOKUP(B153,'F3E 2022'!$B$3:$B$100,'F3E 2022'!$A$3:$A$100,"-")</f>
        <v>-</v>
      </c>
      <c r="I153" s="6" t="str">
        <f>_xlfn.XLOOKUP(B153,'F3E 2019'!$B$3:$B$100,'F3E 2019'!$A$3:$A$100,"-")</f>
        <v>-</v>
      </c>
      <c r="J153" s="6" t="str">
        <f>_xlfn.XLOOKUP(B153,'F3E 2018'!$B$3:$B$96,'F3E 2018'!$A$3:$A$96,"-")</f>
        <v>-</v>
      </c>
      <c r="K153" s="6" t="str">
        <f>_xlfn.XLOOKUP(B153,'F3E 2016'!$B$3:$B$100,'F3E 2016'!$A$3:$A$100,"-")</f>
        <v>-</v>
      </c>
      <c r="L153" s="6" t="str">
        <f>_xlfn.XLOOKUP(B153,'F3E 2014'!$B$3:$B$100,'F3E 2014'!$A$3:$A$100,"-")</f>
        <v>-</v>
      </c>
      <c r="M153" s="6" t="str">
        <f>_xlfn.XLOOKUP(B153,'F3E 2012'!$B$3:$B$100,'F3E 2012'!$A$3:$A$100,"-")</f>
        <v>-</v>
      </c>
      <c r="N153" s="6" t="str">
        <f>_xlfn.XLOOKUP(B153,'F3E 2010'!$B$3:$B$100,'F3E 2010'!$A$3:$A$100,"-")</f>
        <v>-</v>
      </c>
      <c r="O153" s="6" t="str">
        <f>_xlfn.XLOOKUP(B153,'F3E 2008'!$B$3:$B$100,'F3E 2008'!$A$3:$A$100,"-")</f>
        <v>-</v>
      </c>
      <c r="P153" s="6" t="str">
        <f>_xlfn.XLOOKUP(B153,'F3E 2006'!$B$3:$B$100,'F3E 2006'!$A$3:$A$100,"-")</f>
        <v>-</v>
      </c>
      <c r="Q153" s="6" t="str">
        <f>_xlfn.XLOOKUP(B153,'F3E 2004'!$B$3:$B$100,'F3E 2004'!$A$3:$A$100,"-")</f>
        <v>-</v>
      </c>
      <c r="R153" s="6" t="str">
        <f>_xlfn.XLOOKUP(B153,'F3E 2002'!$B$3:$B$100,'F3E 2002'!$A$3:$A$100,"-")</f>
        <v>-</v>
      </c>
      <c r="S153" s="6" t="str">
        <f>_xlfn.XLOOKUP(B153,'F3E 2000'!$B$3:$B$100,'F3E 2000'!$A$3:$A$100,"-")</f>
        <v>-</v>
      </c>
      <c r="T153" s="6" t="str">
        <f>_xlfn.XLOOKUP(B153,'F3E 1998'!$B$3:$B$100,'F3E 1998'!$A$3:$A$100,"-")</f>
        <v>-</v>
      </c>
      <c r="U153" s="6" t="str">
        <f>_xlfn.XLOOKUP(B153,'F3E 1996'!$B$3:$B$100,'F3E 1996'!$A$3:$A$100,"-")</f>
        <v>-</v>
      </c>
      <c r="V153" s="7" t="str">
        <f>_xlfn.XLOOKUP(B153,'F3E 1994'!$B$3:$B$100,'F3E 1994'!$A$3:$A$100,"-")</f>
        <v>-</v>
      </c>
    </row>
    <row r="154" spans="1:22" x14ac:dyDescent="0.45">
      <c r="A154" s="9">
        <f t="shared" si="3"/>
        <v>152</v>
      </c>
      <c r="B154" s="35" t="s">
        <v>183</v>
      </c>
      <c r="C154" s="36" t="s">
        <v>27</v>
      </c>
      <c r="D154" s="95">
        <f>MIN(_xlfn.XLOOKUP(B154,'F3E 2025'!B:B,'F3E 2025'!E:E,200),_xlfn.XLOOKUP(B154,'F3E 2023'!B:B,'F3E 2023'!E:E,200),_xlfn.XLOOKUP(B154,'F3E 2022'!B:B,'F3E 2022'!E:E,200),_xlfn.XLOOKUP(B154,'F3E 2019'!B:B,'F3E 2019'!E:E,200),_xlfn.XLOOKUP(B154,'F3E 2018'!B:B,'F3E 2018'!E:E,200),_xlfn.XLOOKUP(B154,'F3E 2016'!B:B,'F3E 2016'!E:E,200),_xlfn.XLOOKUP(B154,'F3E 2014'!B:B,'F3E 2014'!E:E,200),_xlfn.XLOOKUP(B154,'F3E 2012'!B:B,'F3E 2012'!E:E,200),_xlfn.XLOOKUP(B154,'F3E 2010'!B:B,'F3E 2010'!E:E,200),_xlfn.XLOOKUP(B154,'F3E 2008'!B:B,'F3E 2008'!B:B,200),_xlfn.XLOOKUP(B154,'F3E 2006'!B:B,'F3E 2006'!E:E,200),_xlfn.XLOOKUP(B154,'F3E 2004'!B:B,'F3E 2004'!E:E,200),_xlfn.XLOOKUP(B154,'F3E 2002'!B:B,'F3E 2002'!E:E,200),_xlfn.XLOOKUP(B154,'F3E 2000'!B:B,'F3E 2000'!E:E,200),_xlfn.XLOOKUP(B154,'F3E 1998'!B:B,'F3E 1998'!E:E,200),_xlfn.XLOOKUP(B154,'F3E 1996'!B:B,'F3E 1996'!E:E,200),_xlfn.XLOOKUP(B154,'F3E 1994'!B:B,'F3E 1994'!E:E,200))</f>
        <v>93.4</v>
      </c>
      <c r="E154" s="78">
        <f>_xlfn.XLOOKUP(F154,X:X,Y:Y,0)+_xlfn.XLOOKUP(G154,X:X,Y:Y,0)+_xlfn.XLOOKUP(H154,X:X,Y:Y,0)+_xlfn.XLOOKUP(I154,X:X,Y:Y,0)+_xlfn.XLOOKUP(J154,X:X,Y:Y,0)+_xlfn.XLOOKUP(K154,X:X,Y:Y,0)+_xlfn.XLOOKUP(L154,X:X,Y:Y,0)+_xlfn.XLOOKUP(M154,X:X,Y:Y,0)+_xlfn.XLOOKUP(N154,X:X,Y:Y,0)+_xlfn.XLOOKUP(O154,X:X,Y:Y,0)+_xlfn.XLOOKUP(P154,X:X,Y:Y,0)+_xlfn.XLOOKUP(Q154,X:X,Y:Y,0)+_xlfn.XLOOKUP(R154,X:X,Y:Y,0)+_xlfn.XLOOKUP(S154,X:X,Y:Y,0)+_xlfn.XLOOKUP(T154,X:X,Y:Y,0)+_xlfn.XLOOKUP(U154,X:X,Y:Y,0)+_xlfn.XLOOKUP(V154,X:X,Y:Y,0)</f>
        <v>5.9289197684185302</v>
      </c>
      <c r="F154" s="6" t="str">
        <f>_xlfn.XLOOKUP(B154,'F3E 2025'!$B$3:$B$22,'F3E 2025'!$A$3:$A$22,"-")</f>
        <v>-</v>
      </c>
      <c r="G154" s="6" t="str">
        <f>_xlfn.XLOOKUP(B154,'F3E 2023'!$B$3:$B$22,'F3E 2023'!$A$3:$A$22,"-")</f>
        <v>-</v>
      </c>
      <c r="H154" s="6" t="str">
        <f>_xlfn.XLOOKUP(B154,'F3E 2022'!$B$3:$B$100,'F3E 2022'!$A$3:$A$100,"-")</f>
        <v>-</v>
      </c>
      <c r="I154" s="6" t="str">
        <f>_xlfn.XLOOKUP(B154,'F3E 2019'!$B$3:$B$100,'F3E 2019'!$A$3:$A$100,"-")</f>
        <v>-</v>
      </c>
      <c r="J154" s="6" t="str">
        <f>_xlfn.XLOOKUP(B154,'F3E 2018'!$B$3:$B$96,'F3E 2018'!$A$3:$A$96,"-")</f>
        <v>-</v>
      </c>
      <c r="K154" s="6" t="str">
        <f>_xlfn.XLOOKUP(B154,'F3E 2016'!$B$3:$B$100,'F3E 2016'!$A$3:$A$100,"-")</f>
        <v>-</v>
      </c>
      <c r="L154" s="6" t="str">
        <f>_xlfn.XLOOKUP(B154,'F3E 2014'!$B$3:$B$100,'F3E 2014'!$A$3:$A$100,"-")</f>
        <v>-</v>
      </c>
      <c r="M154" s="6" t="str">
        <f>_xlfn.XLOOKUP(B154,'F3E 2012'!$B$3:$B$100,'F3E 2012'!$A$3:$A$100,"-")</f>
        <v>-</v>
      </c>
      <c r="N154" s="6" t="str">
        <f>_xlfn.XLOOKUP(B154,'F3E 2010'!$B$3:$B$100,'F3E 2010'!$A$3:$A$100,"-")</f>
        <v>-</v>
      </c>
      <c r="O154" s="6" t="str">
        <f>_xlfn.XLOOKUP(B154,'F3E 2008'!$B$3:$B$100,'F3E 2008'!$A$3:$A$100,"-")</f>
        <v>-</v>
      </c>
      <c r="P154" s="6">
        <f>_xlfn.XLOOKUP(B154,'F3E 2006'!$B$3:$B$100,'F3E 2006'!$A$3:$A$100,"-")</f>
        <v>22</v>
      </c>
      <c r="Q154" s="6" t="str">
        <f>_xlfn.XLOOKUP(B154,'F3E 2004'!$B$3:$B$100,'F3E 2004'!$A$3:$A$100,"-")</f>
        <v>-</v>
      </c>
      <c r="R154" s="6" t="str">
        <f>_xlfn.XLOOKUP(B154,'F3E 2002'!$B$3:$B$100,'F3E 2002'!$A$3:$A$100,"-")</f>
        <v>-</v>
      </c>
      <c r="S154" s="6" t="str">
        <f>_xlfn.XLOOKUP(B154,'F3E 2000'!$B$3:$B$100,'F3E 2000'!$A$3:$A$100,"-")</f>
        <v>-</v>
      </c>
      <c r="T154" s="6" t="str">
        <f>_xlfn.XLOOKUP(B154,'F3E 1998'!$B$3:$B$100,'F3E 1998'!$A$3:$A$100,"-")</f>
        <v>-</v>
      </c>
      <c r="U154" s="6" t="str">
        <f>_xlfn.XLOOKUP(B154,'F3E 1996'!$B$3:$B$100,'F3E 1996'!$A$3:$A$100,"-")</f>
        <v>-</v>
      </c>
      <c r="V154" s="7" t="str">
        <f>_xlfn.XLOOKUP(B154,'F3E 1994'!$B$3:$B$100,'F3E 1994'!$A$3:$A$100,"-")</f>
        <v>-</v>
      </c>
    </row>
    <row r="155" spans="1:22" x14ac:dyDescent="0.45">
      <c r="A155" s="9">
        <f t="shared" si="3"/>
        <v>153</v>
      </c>
      <c r="B155" s="35" t="s">
        <v>88</v>
      </c>
      <c r="C155" s="36" t="s">
        <v>52</v>
      </c>
      <c r="D155" s="95">
        <f>MIN(_xlfn.XLOOKUP(B155,'F3E 2025'!B:B,'F3E 2025'!E:E,200),_xlfn.XLOOKUP(B155,'F3E 2023'!B:B,'F3E 2023'!E:E,200),_xlfn.XLOOKUP(B155,'F3E 2022'!B:B,'F3E 2022'!E:E,200),_xlfn.XLOOKUP(B155,'F3E 2019'!B:B,'F3E 2019'!E:E,200),_xlfn.XLOOKUP(B155,'F3E 2018'!B:B,'F3E 2018'!E:E,200),_xlfn.XLOOKUP(B155,'F3E 2016'!B:B,'F3E 2016'!E:E,200),_xlfn.XLOOKUP(B155,'F3E 2014'!B:B,'F3E 2014'!E:E,200),_xlfn.XLOOKUP(B155,'F3E 2012'!B:B,'F3E 2012'!E:E,200),_xlfn.XLOOKUP(B155,'F3E 2010'!B:B,'F3E 2010'!E:E,200),_xlfn.XLOOKUP(B155,'F3E 2008'!B:B,'F3E 2008'!B:B,200),_xlfn.XLOOKUP(B155,'F3E 2006'!B:B,'F3E 2006'!E:E,200),_xlfn.XLOOKUP(B155,'F3E 2004'!B:B,'F3E 2004'!E:E,200),_xlfn.XLOOKUP(B155,'F3E 2002'!B:B,'F3E 2002'!E:E,200),_xlfn.XLOOKUP(B155,'F3E 2000'!B:B,'F3E 2000'!E:E,200),_xlfn.XLOOKUP(B155,'F3E 1998'!B:B,'F3E 1998'!E:E,200),_xlfn.XLOOKUP(B155,'F3E 1996'!B:B,'F3E 1996'!E:E,200),_xlfn.XLOOKUP(B155,'F3E 1994'!B:B,'F3E 1994'!E:E,200))</f>
        <v>65.28</v>
      </c>
      <c r="E155" s="78">
        <f>_xlfn.XLOOKUP(F155,X:X,Y:Y,0)+_xlfn.XLOOKUP(G155,X:X,Y:Y,0)+_xlfn.XLOOKUP(H155,X:X,Y:Y,0)+_xlfn.XLOOKUP(I155,X:X,Y:Y,0)+_xlfn.XLOOKUP(J155,X:X,Y:Y,0)+_xlfn.XLOOKUP(K155,X:X,Y:Y,0)+_xlfn.XLOOKUP(L155,X:X,Y:Y,0)+_xlfn.XLOOKUP(M155,X:X,Y:Y,0)+_xlfn.XLOOKUP(N155,X:X,Y:Y,0)+_xlfn.XLOOKUP(O155,X:X,Y:Y,0)+_xlfn.XLOOKUP(P155,X:X,Y:Y,0)+_xlfn.XLOOKUP(Q155,X:X,Y:Y,0)+_xlfn.XLOOKUP(R155,X:X,Y:Y,0)+_xlfn.XLOOKUP(S155,X:X,Y:Y,0)+_xlfn.XLOOKUP(T155,X:X,Y:Y,0)+_xlfn.XLOOKUP(U155,X:X,Y:Y,0)+_xlfn.XLOOKUP(V155,X:X,Y:Y,0)</f>
        <v>5.9289197684185302</v>
      </c>
      <c r="F155" s="6" t="str">
        <f>_xlfn.XLOOKUP(B155,'F3E 2025'!$B$3:$B$22,'F3E 2025'!$A$3:$A$22,"-")</f>
        <v>-</v>
      </c>
      <c r="G155" s="6" t="str">
        <f>_xlfn.XLOOKUP(B155,'F3E 2023'!$B$3:$B$22,'F3E 2023'!$A$3:$A$22,"-")</f>
        <v>-</v>
      </c>
      <c r="H155" s="6" t="str">
        <f>_xlfn.XLOOKUP(B155,'F3E 2022'!$B$3:$B$100,'F3E 2022'!$A$3:$A$100,"-")</f>
        <v>-</v>
      </c>
      <c r="I155" s="6" t="str">
        <f>_xlfn.XLOOKUP(B155,'F3E 2019'!$B$3:$B$100,'F3E 2019'!$A$3:$A$100,"-")</f>
        <v>-</v>
      </c>
      <c r="J155" s="6" t="str">
        <f>_xlfn.XLOOKUP(B155,'F3E 2018'!$B$3:$B$96,'F3E 2018'!$A$3:$A$96,"-")</f>
        <v>-</v>
      </c>
      <c r="K155" s="6">
        <f>_xlfn.XLOOKUP(B155,'F3E 2016'!$B$3:$B$100,'F3E 2016'!$A$3:$A$100,"-")</f>
        <v>22</v>
      </c>
      <c r="L155" s="6" t="str">
        <f>_xlfn.XLOOKUP(B155,'F3E 2014'!$B$3:$B$100,'F3E 2014'!$A$3:$A$100,"-")</f>
        <v>-</v>
      </c>
      <c r="M155" s="6" t="str">
        <f>_xlfn.XLOOKUP(B155,'F3E 2012'!$B$3:$B$100,'F3E 2012'!$A$3:$A$100,"-")</f>
        <v>-</v>
      </c>
      <c r="N155" s="6" t="str">
        <f>_xlfn.XLOOKUP(B155,'F3E 2010'!$B$3:$B$100,'F3E 2010'!$A$3:$A$100,"-")</f>
        <v>-</v>
      </c>
      <c r="O155" s="6" t="str">
        <f>_xlfn.XLOOKUP(B155,'F3E 2008'!$B$3:$B$100,'F3E 2008'!$A$3:$A$100,"-")</f>
        <v>-</v>
      </c>
      <c r="P155" s="6" t="str">
        <f>_xlfn.XLOOKUP(B155,'F3E 2006'!$B$3:$B$100,'F3E 2006'!$A$3:$A$100,"-")</f>
        <v>-</v>
      </c>
      <c r="Q155" s="6" t="str">
        <f>_xlfn.XLOOKUP(B155,'F3E 2004'!$B$3:$B$100,'F3E 2004'!$A$3:$A$100,"-")</f>
        <v>-</v>
      </c>
      <c r="R155" s="6" t="str">
        <f>_xlfn.XLOOKUP(B155,'F3E 2002'!$B$3:$B$100,'F3E 2002'!$A$3:$A$100,"-")</f>
        <v>-</v>
      </c>
      <c r="S155" s="6" t="str">
        <f>_xlfn.XLOOKUP(B155,'F3E 2000'!$B$3:$B$100,'F3E 2000'!$A$3:$A$100,"-")</f>
        <v>-</v>
      </c>
      <c r="T155" s="6" t="str">
        <f>_xlfn.XLOOKUP(B155,'F3E 1998'!$B$3:$B$100,'F3E 1998'!$A$3:$A$100,"-")</f>
        <v>-</v>
      </c>
      <c r="U155" s="6" t="str">
        <f>_xlfn.XLOOKUP(B155,'F3E 1996'!$B$3:$B$100,'F3E 1996'!$A$3:$A$100,"-")</f>
        <v>-</v>
      </c>
      <c r="V155" s="7" t="str">
        <f>_xlfn.XLOOKUP(B155,'F3E 1994'!$B$3:$B$100,'F3E 1994'!$A$3:$A$100,"-")</f>
        <v>-</v>
      </c>
    </row>
    <row r="156" spans="1:22" x14ac:dyDescent="0.45">
      <c r="A156" s="9">
        <f t="shared" si="3"/>
        <v>154</v>
      </c>
      <c r="B156" s="35" t="s">
        <v>209</v>
      </c>
      <c r="C156" s="36" t="s">
        <v>27</v>
      </c>
      <c r="D156" s="95">
        <f>MIN(_xlfn.XLOOKUP(B156,'F3E 2025'!B:B,'F3E 2025'!E:E,200),_xlfn.XLOOKUP(B156,'F3E 2023'!B:B,'F3E 2023'!E:E,200),_xlfn.XLOOKUP(B156,'F3E 2022'!B:B,'F3E 2022'!E:E,200),_xlfn.XLOOKUP(B156,'F3E 2019'!B:B,'F3E 2019'!E:E,200),_xlfn.XLOOKUP(B156,'F3E 2018'!B:B,'F3E 2018'!E:E,200),_xlfn.XLOOKUP(B156,'F3E 2016'!B:B,'F3E 2016'!E:E,200),_xlfn.XLOOKUP(B156,'F3E 2014'!B:B,'F3E 2014'!E:E,200),_xlfn.XLOOKUP(B156,'F3E 2012'!B:B,'F3E 2012'!E:E,200),_xlfn.XLOOKUP(B156,'F3E 2010'!B:B,'F3E 2010'!E:E,200),_xlfn.XLOOKUP(B156,'F3E 2008'!B:B,'F3E 2008'!B:B,200),_xlfn.XLOOKUP(B156,'F3E 2006'!B:B,'F3E 2006'!E:E,200),_xlfn.XLOOKUP(B156,'F3E 2004'!B:B,'F3E 2004'!E:E,200),_xlfn.XLOOKUP(B156,'F3E 2002'!B:B,'F3E 2002'!E:E,200),_xlfn.XLOOKUP(B156,'F3E 2000'!B:B,'F3E 2000'!E:E,200),_xlfn.XLOOKUP(B156,'F3E 1998'!B:B,'F3E 1998'!E:E,200),_xlfn.XLOOKUP(B156,'F3E 1996'!B:B,'F3E 1996'!E:E,200),_xlfn.XLOOKUP(B156,'F3E 1994'!B:B,'F3E 1994'!E:E,200))</f>
        <v>126.99</v>
      </c>
      <c r="E156" s="78">
        <f>_xlfn.XLOOKUP(F156,X:X,Y:Y,0)+_xlfn.XLOOKUP(G156,X:X,Y:Y,0)+_xlfn.XLOOKUP(H156,X:X,Y:Y,0)+_xlfn.XLOOKUP(I156,X:X,Y:Y,0)+_xlfn.XLOOKUP(J156,X:X,Y:Y,0)+_xlfn.XLOOKUP(K156,X:X,Y:Y,0)+_xlfn.XLOOKUP(L156,X:X,Y:Y,0)+_xlfn.XLOOKUP(M156,X:X,Y:Y,0)+_xlfn.XLOOKUP(N156,X:X,Y:Y,0)+_xlfn.XLOOKUP(O156,X:X,Y:Y,0)+_xlfn.XLOOKUP(P156,X:X,Y:Y,0)+_xlfn.XLOOKUP(Q156,X:X,Y:Y,0)+_xlfn.XLOOKUP(R156,X:X,Y:Y,0)+_xlfn.XLOOKUP(S156,X:X,Y:Y,0)+_xlfn.XLOOKUP(T156,X:X,Y:Y,0)+_xlfn.XLOOKUP(U156,X:X,Y:Y,0)+_xlfn.XLOOKUP(V156,X:X,Y:Y,0)</f>
        <v>5.9289197684185302</v>
      </c>
      <c r="F156" s="6" t="str">
        <f>_xlfn.XLOOKUP(B156,'F3E 2025'!$B$3:$B$22,'F3E 2025'!$A$3:$A$22,"-")</f>
        <v>-</v>
      </c>
      <c r="G156" s="6" t="str">
        <f>_xlfn.XLOOKUP(B156,'F3E 2023'!$B$3:$B$22,'F3E 2023'!$A$3:$A$22,"-")</f>
        <v>-</v>
      </c>
      <c r="H156" s="6" t="str">
        <f>_xlfn.XLOOKUP(B156,'F3E 2022'!$B$3:$B$100,'F3E 2022'!$A$3:$A$100,"-")</f>
        <v>-</v>
      </c>
      <c r="I156" s="6" t="str">
        <f>_xlfn.XLOOKUP(B156,'F3E 2019'!$B$3:$B$100,'F3E 2019'!$A$3:$A$100,"-")</f>
        <v>-</v>
      </c>
      <c r="J156" s="6" t="str">
        <f>_xlfn.XLOOKUP(B156,'F3E 2018'!$B$3:$B$96,'F3E 2018'!$A$3:$A$96,"-")</f>
        <v>-</v>
      </c>
      <c r="K156" s="6" t="str">
        <f>_xlfn.XLOOKUP(B156,'F3E 2016'!$B$3:$B$100,'F3E 2016'!$A$3:$A$100,"-")</f>
        <v>-</v>
      </c>
      <c r="L156" s="6" t="str">
        <f>_xlfn.XLOOKUP(B156,'F3E 2014'!$B$3:$B$100,'F3E 2014'!$A$3:$A$100,"-")</f>
        <v>-</v>
      </c>
      <c r="M156" s="6" t="str">
        <f>_xlfn.XLOOKUP(B156,'F3E 2012'!$B$3:$B$100,'F3E 2012'!$A$3:$A$100,"-")</f>
        <v>-</v>
      </c>
      <c r="N156" s="6" t="str">
        <f>_xlfn.XLOOKUP(B156,'F3E 2010'!$B$3:$B$100,'F3E 2010'!$A$3:$A$100,"-")</f>
        <v>-</v>
      </c>
      <c r="O156" s="6" t="str">
        <f>_xlfn.XLOOKUP(B156,'F3E 2008'!$B$3:$B$100,'F3E 2008'!$A$3:$A$100,"-")</f>
        <v>-</v>
      </c>
      <c r="P156" s="6" t="str">
        <f>_xlfn.XLOOKUP(B156,'F3E 2006'!$B$3:$B$100,'F3E 2006'!$A$3:$A$100,"-")</f>
        <v>-</v>
      </c>
      <c r="Q156" s="6" t="str">
        <f>_xlfn.XLOOKUP(B156,'F3E 2004'!$B$3:$B$100,'F3E 2004'!$A$3:$A$100,"-")</f>
        <v>-</v>
      </c>
      <c r="R156" s="6" t="str">
        <f>_xlfn.XLOOKUP(B156,'F3E 2002'!$B$3:$B$100,'F3E 2002'!$A$3:$A$100,"-")</f>
        <v>-</v>
      </c>
      <c r="S156" s="6" t="str">
        <f>_xlfn.XLOOKUP(B156,'F3E 2000'!$B$3:$B$100,'F3E 2000'!$A$3:$A$100,"-")</f>
        <v>-</v>
      </c>
      <c r="T156" s="6">
        <f>_xlfn.XLOOKUP(B156,'F3E 1998'!$B$3:$B$100,'F3E 1998'!$A$3:$A$100,"-")</f>
        <v>22</v>
      </c>
      <c r="U156" s="6" t="str">
        <f>_xlfn.XLOOKUP(B156,'F3E 1996'!$B$3:$B$100,'F3E 1996'!$A$3:$A$100,"-")</f>
        <v>-</v>
      </c>
      <c r="V156" s="7" t="str">
        <f>_xlfn.XLOOKUP(B156,'F3E 1994'!$B$3:$B$100,'F3E 1994'!$A$3:$A$100,"-")</f>
        <v>-</v>
      </c>
    </row>
    <row r="157" spans="1:22" x14ac:dyDescent="0.45">
      <c r="A157" s="9">
        <f t="shared" si="3"/>
        <v>155</v>
      </c>
      <c r="B157" s="35" t="s">
        <v>218</v>
      </c>
      <c r="C157" s="36" t="s">
        <v>213</v>
      </c>
      <c r="D157" s="95">
        <f>MIN(_xlfn.XLOOKUP(B157,'F3E 2025'!B:B,'F3E 2025'!E:E,200),_xlfn.XLOOKUP(B157,'F3E 2023'!B:B,'F3E 2023'!E:E,200),_xlfn.XLOOKUP(B157,'F3E 2022'!B:B,'F3E 2022'!E:E,200),_xlfn.XLOOKUP(B157,'F3E 2019'!B:B,'F3E 2019'!E:E,200),_xlfn.XLOOKUP(B157,'F3E 2018'!B:B,'F3E 2018'!E:E,200),_xlfn.XLOOKUP(B157,'F3E 2016'!B:B,'F3E 2016'!E:E,200),_xlfn.XLOOKUP(B157,'F3E 2014'!B:B,'F3E 2014'!E:E,200),_xlfn.XLOOKUP(B157,'F3E 2012'!B:B,'F3E 2012'!E:E,200),_xlfn.XLOOKUP(B157,'F3E 2010'!B:B,'F3E 2010'!E:E,200),_xlfn.XLOOKUP(B157,'F3E 2008'!B:B,'F3E 2008'!B:B,200),_xlfn.XLOOKUP(B157,'F3E 2006'!B:B,'F3E 2006'!E:E,200),_xlfn.XLOOKUP(B157,'F3E 2004'!B:B,'F3E 2004'!E:E,200),_xlfn.XLOOKUP(B157,'F3E 2002'!B:B,'F3E 2002'!E:E,200),_xlfn.XLOOKUP(B157,'F3E 2000'!B:B,'F3E 2000'!E:E,200),_xlfn.XLOOKUP(B157,'F3E 1998'!B:B,'F3E 1998'!E:E,200),_xlfn.XLOOKUP(B157,'F3E 1996'!B:B,'F3E 1996'!E:E,200),_xlfn.XLOOKUP(B157,'F3E 1994'!B:B,'F3E 1994'!E:E,200))</f>
        <v>132</v>
      </c>
      <c r="E157" s="78">
        <f>_xlfn.XLOOKUP(F157,X:X,Y:Y,0)+_xlfn.XLOOKUP(G157,X:X,Y:Y,0)+_xlfn.XLOOKUP(H157,X:X,Y:Y,0)+_xlfn.XLOOKUP(I157,X:X,Y:Y,0)+_xlfn.XLOOKUP(J157,X:X,Y:Y,0)+_xlfn.XLOOKUP(K157,X:X,Y:Y,0)+_xlfn.XLOOKUP(L157,X:X,Y:Y,0)+_xlfn.XLOOKUP(M157,X:X,Y:Y,0)+_xlfn.XLOOKUP(N157,X:X,Y:Y,0)+_xlfn.XLOOKUP(O157,X:X,Y:Y,0)+_xlfn.XLOOKUP(P157,X:X,Y:Y,0)+_xlfn.XLOOKUP(Q157,X:X,Y:Y,0)+_xlfn.XLOOKUP(R157,X:X,Y:Y,0)+_xlfn.XLOOKUP(S157,X:X,Y:Y,0)+_xlfn.XLOOKUP(T157,X:X,Y:Y,0)+_xlfn.XLOOKUP(U157,X:X,Y:Y,0)+_xlfn.XLOOKUP(V157,X:X,Y:Y,0)</f>
        <v>5.9289197684185302</v>
      </c>
      <c r="F157" s="6" t="str">
        <f>_xlfn.XLOOKUP(B157,'F3E 2025'!$B$3:$B$22,'F3E 2025'!$A$3:$A$22,"-")</f>
        <v>-</v>
      </c>
      <c r="G157" s="6" t="str">
        <f>_xlfn.XLOOKUP(B157,'F3E 2023'!$B$3:$B$22,'F3E 2023'!$A$3:$A$22,"-")</f>
        <v>-</v>
      </c>
      <c r="H157" s="6" t="str">
        <f>_xlfn.XLOOKUP(B157,'F3E 2022'!$B$3:$B$100,'F3E 2022'!$A$3:$A$100,"-")</f>
        <v>-</v>
      </c>
      <c r="I157" s="6" t="str">
        <f>_xlfn.XLOOKUP(B157,'F3E 2019'!$B$3:$B$100,'F3E 2019'!$A$3:$A$100,"-")</f>
        <v>-</v>
      </c>
      <c r="J157" s="6" t="str">
        <f>_xlfn.XLOOKUP(B157,'F3E 2018'!$B$3:$B$96,'F3E 2018'!$A$3:$A$96,"-")</f>
        <v>-</v>
      </c>
      <c r="K157" s="6" t="str">
        <f>_xlfn.XLOOKUP(B157,'F3E 2016'!$B$3:$B$100,'F3E 2016'!$A$3:$A$100,"-")</f>
        <v>-</v>
      </c>
      <c r="L157" s="6" t="str">
        <f>_xlfn.XLOOKUP(B157,'F3E 2014'!$B$3:$B$100,'F3E 2014'!$A$3:$A$100,"-")</f>
        <v>-</v>
      </c>
      <c r="M157" s="6" t="str">
        <f>_xlfn.XLOOKUP(B157,'F3E 2012'!$B$3:$B$100,'F3E 2012'!$A$3:$A$100,"-")</f>
        <v>-</v>
      </c>
      <c r="N157" s="6" t="str">
        <f>_xlfn.XLOOKUP(B157,'F3E 2010'!$B$3:$B$100,'F3E 2010'!$A$3:$A$100,"-")</f>
        <v>-</v>
      </c>
      <c r="O157" s="6" t="str">
        <f>_xlfn.XLOOKUP(B157,'F3E 2008'!$B$3:$B$100,'F3E 2008'!$A$3:$A$100,"-")</f>
        <v>-</v>
      </c>
      <c r="P157" s="6" t="str">
        <f>_xlfn.XLOOKUP(B157,'F3E 2006'!$B$3:$B$100,'F3E 2006'!$A$3:$A$100,"-")</f>
        <v>-</v>
      </c>
      <c r="Q157" s="6" t="str">
        <f>_xlfn.XLOOKUP(B157,'F3E 2004'!$B$3:$B$100,'F3E 2004'!$A$3:$A$100,"-")</f>
        <v>-</v>
      </c>
      <c r="R157" s="6" t="str">
        <f>_xlfn.XLOOKUP(B157,'F3E 2002'!$B$3:$B$100,'F3E 2002'!$A$3:$A$100,"-")</f>
        <v>-</v>
      </c>
      <c r="S157" s="6" t="str">
        <f>_xlfn.XLOOKUP(B157,'F3E 2000'!$B$3:$B$100,'F3E 2000'!$A$3:$A$100,"-")</f>
        <v>-</v>
      </c>
      <c r="T157" s="6" t="str">
        <f>_xlfn.XLOOKUP(B157,'F3E 1998'!$B$3:$B$100,'F3E 1998'!$A$3:$A$100,"-")</f>
        <v>-</v>
      </c>
      <c r="U157" s="6">
        <f>_xlfn.XLOOKUP(B157,'F3E 1996'!$B$3:$B$100,'F3E 1996'!$A$3:$A$100,"-")</f>
        <v>22</v>
      </c>
      <c r="V157" s="7" t="str">
        <f>_xlfn.XLOOKUP(B157,'F3E 1994'!$B$3:$B$100,'F3E 1994'!$A$3:$A$100,"-")</f>
        <v>-</v>
      </c>
    </row>
    <row r="158" spans="1:22" x14ac:dyDescent="0.45">
      <c r="A158" s="9">
        <f t="shared" si="3"/>
        <v>156</v>
      </c>
      <c r="B158" s="35" t="s">
        <v>287</v>
      </c>
      <c r="C158" s="36" t="s">
        <v>10</v>
      </c>
      <c r="D158" s="95">
        <f>MIN(_xlfn.XLOOKUP(B158,'F3E 2025'!B:B,'F3E 2025'!E:E,200),_xlfn.XLOOKUP(B158,'F3E 2023'!B:B,'F3E 2023'!E:E,200),_xlfn.XLOOKUP(B158,'F3E 2022'!B:B,'F3E 2022'!E:E,200),_xlfn.XLOOKUP(B158,'F3E 2019'!B:B,'F3E 2019'!E:E,200),_xlfn.XLOOKUP(B158,'F3E 2018'!B:B,'F3E 2018'!E:E,200),_xlfn.XLOOKUP(B158,'F3E 2016'!B:B,'F3E 2016'!E:E,200),_xlfn.XLOOKUP(B158,'F3E 2014'!B:B,'F3E 2014'!E:E,200),_xlfn.XLOOKUP(B158,'F3E 2012'!B:B,'F3E 2012'!E:E,200),_xlfn.XLOOKUP(B158,'F3E 2010'!B:B,'F3E 2010'!E:E,200),_xlfn.XLOOKUP(B158,'F3E 2008'!B:B,'F3E 2008'!B:B,200),_xlfn.XLOOKUP(B158,'F3E 2006'!B:B,'F3E 2006'!E:E,200),_xlfn.XLOOKUP(B158,'F3E 2004'!B:B,'F3E 2004'!E:E,200),_xlfn.XLOOKUP(B158,'F3E 2002'!B:B,'F3E 2002'!E:E,200),_xlfn.XLOOKUP(B158,'F3E 2000'!B:B,'F3E 2000'!E:E,200),_xlfn.XLOOKUP(B158,'F3E 1998'!B:B,'F3E 1998'!E:E,200),_xlfn.XLOOKUP(B158,'F3E 1996'!B:B,'F3E 1996'!E:E,200),_xlfn.XLOOKUP(B158,'F3E 1994'!B:B,'F3E 1994'!E:E,200))</f>
        <v>65.930000000000007</v>
      </c>
      <c r="E158" s="78">
        <f>_xlfn.XLOOKUP(F158,X:X,Y:Y,0)+_xlfn.XLOOKUP(G158,X:X,Y:Y,0)+_xlfn.XLOOKUP(H158,X:X,Y:Y,0)+_xlfn.XLOOKUP(I158,X:X,Y:Y,0)+_xlfn.XLOOKUP(J158,X:X,Y:Y,0)+_xlfn.XLOOKUP(K158,X:X,Y:Y,0)+_xlfn.XLOOKUP(L158,X:X,Y:Y,0)+_xlfn.XLOOKUP(M158,X:X,Y:Y,0)+_xlfn.XLOOKUP(N158,X:X,Y:Y,0)+_xlfn.XLOOKUP(O158,X:X,Y:Y,0)+_xlfn.XLOOKUP(P158,X:X,Y:Y,0)+_xlfn.XLOOKUP(Q158,X:X,Y:Y,0)+_xlfn.XLOOKUP(R158,X:X,Y:Y,0)+_xlfn.XLOOKUP(S158,X:X,Y:Y,0)+_xlfn.XLOOKUP(T158,X:X,Y:Y,0)+_xlfn.XLOOKUP(U158,X:X,Y:Y,0)+_xlfn.XLOOKUP(V158,X:X,Y:Y,0)</f>
        <v>5.2727716168838077</v>
      </c>
      <c r="F158" s="6">
        <f>_xlfn.XLOOKUP(B158,'F3E 2025'!$B$3:$B$100,'F3E 2025'!$A$3:$A$100,"-")</f>
        <v>23</v>
      </c>
      <c r="G158" s="6" t="str">
        <f>_xlfn.XLOOKUP(B158,'F3E 2023'!$B$3:$B$22,'F3E 2023'!$A$3:$A$22,"-")</f>
        <v>-</v>
      </c>
      <c r="H158" s="6" t="str">
        <f>_xlfn.XLOOKUP(B158,'F3E 2022'!$B$3:$B$100,'F3E 2022'!$A$3:$A$100,"-")</f>
        <v>-</v>
      </c>
      <c r="I158" s="6" t="str">
        <f>_xlfn.XLOOKUP(B158,'F3E 2019'!$B$3:$B$100,'F3E 2019'!$A$3:$A$100,"-")</f>
        <v>-</v>
      </c>
      <c r="J158" s="6" t="str">
        <f>_xlfn.XLOOKUP(B158,'F3E 2018'!$B$3:$B$96,'F3E 2018'!$A$3:$A$96,"-")</f>
        <v>-</v>
      </c>
      <c r="K158" s="6" t="str">
        <f>_xlfn.XLOOKUP(B158,'F3E 2016'!$B$3:$B$100,'F3E 2016'!$A$3:$A$100,"-")</f>
        <v>-</v>
      </c>
      <c r="L158" s="6" t="str">
        <f>_xlfn.XLOOKUP(B158,'F3E 2014'!$B$3:$B$100,'F3E 2014'!$A$3:$A$100,"-")</f>
        <v>-</v>
      </c>
      <c r="M158" s="6" t="str">
        <f>_xlfn.XLOOKUP(B158,'F3E 2012'!$B$3:$B$100,'F3E 2012'!$A$3:$A$100,"-")</f>
        <v>-</v>
      </c>
      <c r="N158" s="6" t="str">
        <f>_xlfn.XLOOKUP(B158,'F3E 2010'!$B$3:$B$100,'F3E 2010'!$A$3:$A$100,"-")</f>
        <v>-</v>
      </c>
      <c r="O158" s="6" t="str">
        <f>_xlfn.XLOOKUP(B158,'F3E 2008'!$B$3:$B$100,'F3E 2008'!$A$3:$A$100,"-")</f>
        <v>-</v>
      </c>
      <c r="P158" s="6" t="str">
        <f>_xlfn.XLOOKUP(B158,'F3E 2006'!$B$3:$B$100,'F3E 2006'!$A$3:$A$100,"-")</f>
        <v>-</v>
      </c>
      <c r="Q158" s="6" t="str">
        <f>_xlfn.XLOOKUP(B158,'F3E 2004'!$B$3:$B$100,'F3E 2004'!$A$3:$A$100,"-")</f>
        <v>-</v>
      </c>
      <c r="R158" s="6" t="str">
        <f>_xlfn.XLOOKUP(B158,'F3E 2002'!$B$3:$B$100,'F3E 2002'!$A$3:$A$100,"-")</f>
        <v>-</v>
      </c>
      <c r="S158" s="6" t="str">
        <f>_xlfn.XLOOKUP(B158,'F3E 2000'!$B$3:$B$100,'F3E 2000'!$A$3:$A$100,"-")</f>
        <v>-</v>
      </c>
      <c r="T158" s="6" t="str">
        <f>_xlfn.XLOOKUP(B158,'F3E 1998'!$B$3:$B$100,'F3E 1998'!$A$3:$A$100,"-")</f>
        <v>-</v>
      </c>
      <c r="U158" s="6" t="str">
        <f>_xlfn.XLOOKUP(B158,'F3E 1996'!$B$3:$B$100,'F3E 1996'!$A$3:$A$100,"-")</f>
        <v>-</v>
      </c>
      <c r="V158" s="7" t="str">
        <f>_xlfn.XLOOKUP(B158,'F3E 1994'!$B$3:$B$100,'F3E 1994'!$A$3:$A$100,"-")</f>
        <v>-</v>
      </c>
    </row>
    <row r="159" spans="1:22" x14ac:dyDescent="0.45">
      <c r="A159" s="9">
        <f t="shared" si="3"/>
        <v>157</v>
      </c>
      <c r="B159" s="35" t="s">
        <v>143</v>
      </c>
      <c r="C159" s="36" t="s">
        <v>94</v>
      </c>
      <c r="D159" s="95">
        <f>MIN(_xlfn.XLOOKUP(B159,'F3E 2025'!B:B,'F3E 2025'!E:E,200),_xlfn.XLOOKUP(B159,'F3E 2023'!B:B,'F3E 2023'!E:E,200),_xlfn.XLOOKUP(B159,'F3E 2022'!B:B,'F3E 2022'!E:E,200),_xlfn.XLOOKUP(B159,'F3E 2019'!B:B,'F3E 2019'!E:E,200),_xlfn.XLOOKUP(B159,'F3E 2018'!B:B,'F3E 2018'!E:E,200),_xlfn.XLOOKUP(B159,'F3E 2016'!B:B,'F3E 2016'!E:E,200),_xlfn.XLOOKUP(B159,'F3E 2014'!B:B,'F3E 2014'!E:E,200),_xlfn.XLOOKUP(B159,'F3E 2012'!B:B,'F3E 2012'!E:E,200),_xlfn.XLOOKUP(B159,'F3E 2010'!B:B,'F3E 2010'!E:E,200),_xlfn.XLOOKUP(B159,'F3E 2008'!B:B,'F3E 2008'!B:B,200),_xlfn.XLOOKUP(B159,'F3E 2006'!B:B,'F3E 2006'!E:E,200),_xlfn.XLOOKUP(B159,'F3E 2004'!B:B,'F3E 2004'!E:E,200),_xlfn.XLOOKUP(B159,'F3E 2002'!B:B,'F3E 2002'!E:E,200),_xlfn.XLOOKUP(B159,'F3E 2000'!B:B,'F3E 2000'!E:E,200),_xlfn.XLOOKUP(B159,'F3E 1998'!B:B,'F3E 1998'!E:E,200),_xlfn.XLOOKUP(B159,'F3E 1996'!B:B,'F3E 1996'!E:E,200),_xlfn.XLOOKUP(B159,'F3E 1994'!B:B,'F3E 1994'!E:E,200))</f>
        <v>70.87</v>
      </c>
      <c r="E159" s="78">
        <f>_xlfn.XLOOKUP(F159,X:X,Y:Y,0)+_xlfn.XLOOKUP(G159,X:X,Y:Y,0)+_xlfn.XLOOKUP(H159,X:X,Y:Y,0)+_xlfn.XLOOKUP(I159,X:X,Y:Y,0)+_xlfn.XLOOKUP(J159,X:X,Y:Y,0)+_xlfn.XLOOKUP(K159,X:X,Y:Y,0)+_xlfn.XLOOKUP(L159,X:X,Y:Y,0)+_xlfn.XLOOKUP(M159,X:X,Y:Y,0)+_xlfn.XLOOKUP(N159,X:X,Y:Y,0)+_xlfn.XLOOKUP(O159,X:X,Y:Y,0)+_xlfn.XLOOKUP(P159,X:X,Y:Y,0)+_xlfn.XLOOKUP(Q159,X:X,Y:Y,0)+_xlfn.XLOOKUP(R159,X:X,Y:Y,0)+_xlfn.XLOOKUP(S159,X:X,Y:Y,0)+_xlfn.XLOOKUP(T159,X:X,Y:Y,0)+_xlfn.XLOOKUP(U159,X:X,Y:Y,0)+_xlfn.XLOOKUP(V159,X:X,Y:Y,0)</f>
        <v>4.7039712853564222</v>
      </c>
      <c r="F159" s="6" t="str">
        <f>_xlfn.XLOOKUP(B159,'F3E 2025'!$B$3:$B$22,'F3E 2025'!$A$3:$A$22,"-")</f>
        <v>-</v>
      </c>
      <c r="G159" s="6" t="str">
        <f>_xlfn.XLOOKUP(B159,'F3E 2023'!$B$3:$B$22,'F3E 2023'!$A$3:$A$22,"-")</f>
        <v>-</v>
      </c>
      <c r="H159" s="6" t="str">
        <f>_xlfn.XLOOKUP(B159,'F3E 2022'!$B$3:$B$100,'F3E 2022'!$A$3:$A$100,"-")</f>
        <v>-</v>
      </c>
      <c r="I159" s="6" t="str">
        <f>_xlfn.XLOOKUP(B159,'F3E 2019'!$B$3:$B$100,'F3E 2019'!$A$3:$A$100,"-")</f>
        <v>-</v>
      </c>
      <c r="J159" s="6" t="str">
        <f>_xlfn.XLOOKUP(B159,'F3E 2018'!$B$3:$B$96,'F3E 2018'!$A$3:$A$96,"-")</f>
        <v>-</v>
      </c>
      <c r="K159" s="6">
        <f>_xlfn.XLOOKUP(B159,'F3E 2016'!$B$3:$B$100,'F3E 2016'!$A$3:$A$100,"-")</f>
        <v>24</v>
      </c>
      <c r="L159" s="6" t="str">
        <f>_xlfn.XLOOKUP(B159,'F3E 2014'!$B$3:$B$100,'F3E 2014'!$A$3:$A$100,"-")</f>
        <v>-</v>
      </c>
      <c r="M159" s="6" t="str">
        <f>_xlfn.XLOOKUP(B159,'F3E 2012'!$B$3:$B$100,'F3E 2012'!$A$3:$A$100,"-")</f>
        <v>-</v>
      </c>
      <c r="N159" s="6" t="str">
        <f>_xlfn.XLOOKUP(B159,'F3E 2010'!$B$3:$B$100,'F3E 2010'!$A$3:$A$100,"-")</f>
        <v>-</v>
      </c>
      <c r="O159" s="6" t="str">
        <f>_xlfn.XLOOKUP(B159,'F3E 2008'!$B$3:$B$100,'F3E 2008'!$A$3:$A$100,"-")</f>
        <v>-</v>
      </c>
      <c r="P159" s="6" t="str">
        <f>_xlfn.XLOOKUP(B159,'F3E 2006'!$B$3:$B$100,'F3E 2006'!$A$3:$A$100,"-")</f>
        <v>-</v>
      </c>
      <c r="Q159" s="6" t="str">
        <f>_xlfn.XLOOKUP(B159,'F3E 2004'!$B$3:$B$100,'F3E 2004'!$A$3:$A$100,"-")</f>
        <v>-</v>
      </c>
      <c r="R159" s="6" t="str">
        <f>_xlfn.XLOOKUP(B159,'F3E 2002'!$B$3:$B$100,'F3E 2002'!$A$3:$A$100,"-")</f>
        <v>-</v>
      </c>
      <c r="S159" s="6" t="str">
        <f>_xlfn.XLOOKUP(B159,'F3E 2000'!$B$3:$B$100,'F3E 2000'!$A$3:$A$100,"-")</f>
        <v>-</v>
      </c>
      <c r="T159" s="6" t="str">
        <f>_xlfn.XLOOKUP(B159,'F3E 1998'!$B$3:$B$100,'F3E 1998'!$A$3:$A$100,"-")</f>
        <v>-</v>
      </c>
      <c r="U159" s="6" t="str">
        <f>_xlfn.XLOOKUP(B159,'F3E 1996'!$B$3:$B$100,'F3E 1996'!$A$3:$A$100,"-")</f>
        <v>-</v>
      </c>
      <c r="V159" s="7" t="str">
        <f>_xlfn.XLOOKUP(B159,'F3E 1994'!$B$3:$B$100,'F3E 1994'!$A$3:$A$100,"-")</f>
        <v>-</v>
      </c>
    </row>
    <row r="160" spans="1:22" x14ac:dyDescent="0.45">
      <c r="A160" s="9">
        <f t="shared" si="3"/>
        <v>158</v>
      </c>
      <c r="B160" s="35" t="s">
        <v>162</v>
      </c>
      <c r="C160" s="36" t="s">
        <v>27</v>
      </c>
      <c r="D160" s="95">
        <f>MIN(_xlfn.XLOOKUP(B160,'F3E 2025'!B:B,'F3E 2025'!E:E,200),_xlfn.XLOOKUP(B160,'F3E 2023'!B:B,'F3E 2023'!E:E,200),_xlfn.XLOOKUP(B160,'F3E 2022'!B:B,'F3E 2022'!E:E,200),_xlfn.XLOOKUP(B160,'F3E 2019'!B:B,'F3E 2019'!E:E,200),_xlfn.XLOOKUP(B160,'F3E 2018'!B:B,'F3E 2018'!E:E,200),_xlfn.XLOOKUP(B160,'F3E 2016'!B:B,'F3E 2016'!E:E,200),_xlfn.XLOOKUP(B160,'F3E 2014'!B:B,'F3E 2014'!E:E,200),_xlfn.XLOOKUP(B160,'F3E 2012'!B:B,'F3E 2012'!E:E,200),_xlfn.XLOOKUP(B160,'F3E 2010'!B:B,'F3E 2010'!E:E,200),_xlfn.XLOOKUP(B160,'F3E 2008'!B:B,'F3E 2008'!B:B,200),_xlfn.XLOOKUP(B160,'F3E 2006'!B:B,'F3E 2006'!E:E,200),_xlfn.XLOOKUP(B160,'F3E 2004'!B:B,'F3E 2004'!E:E,200),_xlfn.XLOOKUP(B160,'F3E 2002'!B:B,'F3E 2002'!E:E,200),_xlfn.XLOOKUP(B160,'F3E 2000'!B:B,'F3E 2000'!E:E,200),_xlfn.XLOOKUP(B160,'F3E 1998'!B:B,'F3E 1998'!E:E,200),_xlfn.XLOOKUP(B160,'F3E 1996'!B:B,'F3E 1996'!E:E,200),_xlfn.XLOOKUP(B160,'F3E 1994'!B:B,'F3E 1994'!E:E,200))</f>
        <v>72.06</v>
      </c>
      <c r="E160" s="78">
        <f>_xlfn.XLOOKUP(F160,X:X,Y:Y,0)+_xlfn.XLOOKUP(G160,X:X,Y:Y,0)+_xlfn.XLOOKUP(H160,X:X,Y:Y,0)+_xlfn.XLOOKUP(I160,X:X,Y:Y,0)+_xlfn.XLOOKUP(J160,X:X,Y:Y,0)+_xlfn.XLOOKUP(K160,X:X,Y:Y,0)+_xlfn.XLOOKUP(L160,X:X,Y:Y,0)+_xlfn.XLOOKUP(M160,X:X,Y:Y,0)+_xlfn.XLOOKUP(N160,X:X,Y:Y,0)+_xlfn.XLOOKUP(O160,X:X,Y:Y,0)+_xlfn.XLOOKUP(P160,X:X,Y:Y,0)+_xlfn.XLOOKUP(Q160,X:X,Y:Y,0)+_xlfn.XLOOKUP(R160,X:X,Y:Y,0)+_xlfn.XLOOKUP(S160,X:X,Y:Y,0)+_xlfn.XLOOKUP(T160,X:X,Y:Y,0)+_xlfn.XLOOKUP(U160,X:X,Y:Y,0)+_xlfn.XLOOKUP(V160,X:X,Y:Y,0)</f>
        <v>4.2108908485847572</v>
      </c>
      <c r="F160" s="6" t="str">
        <f>_xlfn.XLOOKUP(B160,'F3E 2025'!$B$3:$B$22,'F3E 2025'!$A$3:$A$22,"-")</f>
        <v>-</v>
      </c>
      <c r="G160" s="6" t="str">
        <f>_xlfn.XLOOKUP(B160,'F3E 2023'!$B$3:$B$22,'F3E 2023'!$A$3:$A$22,"-")</f>
        <v>-</v>
      </c>
      <c r="H160" s="6" t="str">
        <f>_xlfn.XLOOKUP(B160,'F3E 2022'!$B$3:$B$100,'F3E 2022'!$A$3:$A$100,"-")</f>
        <v>-</v>
      </c>
      <c r="I160" s="6" t="str">
        <f>_xlfn.XLOOKUP(B160,'F3E 2019'!$B$3:$B$100,'F3E 2019'!$A$3:$A$100,"-")</f>
        <v>-</v>
      </c>
      <c r="J160" s="6" t="str">
        <f>_xlfn.XLOOKUP(B160,'F3E 2018'!$B$3:$B$96,'F3E 2018'!$A$3:$A$96,"-")</f>
        <v>-</v>
      </c>
      <c r="K160" s="6" t="str">
        <f>_xlfn.XLOOKUP(B160,'F3E 2016'!$B$3:$B$100,'F3E 2016'!$A$3:$A$100,"-")</f>
        <v>-</v>
      </c>
      <c r="L160" s="6">
        <f>_xlfn.XLOOKUP(B160,'F3E 2014'!$B$3:$B$100,'F3E 2014'!$A$3:$A$100,"-")</f>
        <v>25</v>
      </c>
      <c r="M160" s="6" t="str">
        <f>_xlfn.XLOOKUP(B160,'F3E 2012'!$B$3:$B$100,'F3E 2012'!$A$3:$A$100,"-")</f>
        <v>-</v>
      </c>
      <c r="N160" s="6" t="str">
        <f>_xlfn.XLOOKUP(B160,'F3E 2010'!$B$3:$B$100,'F3E 2010'!$A$3:$A$100,"-")</f>
        <v>-</v>
      </c>
      <c r="O160" s="6" t="str">
        <f>_xlfn.XLOOKUP(B160,'F3E 2008'!$B$3:$B$100,'F3E 2008'!$A$3:$A$100,"-")</f>
        <v>-</v>
      </c>
      <c r="P160" s="6" t="str">
        <f>_xlfn.XLOOKUP(B160,'F3E 2006'!$B$3:$B$100,'F3E 2006'!$A$3:$A$100,"-")</f>
        <v>-</v>
      </c>
      <c r="Q160" s="6" t="str">
        <f>_xlfn.XLOOKUP(B160,'F3E 2004'!$B$3:$B$100,'F3E 2004'!$A$3:$A$100,"-")</f>
        <v>-</v>
      </c>
      <c r="R160" s="6" t="str">
        <f>_xlfn.XLOOKUP(B160,'F3E 2002'!$B$3:$B$100,'F3E 2002'!$A$3:$A$100,"-")</f>
        <v>-</v>
      </c>
      <c r="S160" s="6" t="str">
        <f>_xlfn.XLOOKUP(B160,'F3E 2000'!$B$3:$B$100,'F3E 2000'!$A$3:$A$100,"-")</f>
        <v>-</v>
      </c>
      <c r="T160" s="6" t="str">
        <f>_xlfn.XLOOKUP(B160,'F3E 1998'!$B$3:$B$100,'F3E 1998'!$A$3:$A$100,"-")</f>
        <v>-</v>
      </c>
      <c r="U160" s="6" t="str">
        <f>_xlfn.XLOOKUP(B160,'F3E 1996'!$B$3:$B$100,'F3E 1996'!$A$3:$A$100,"-")</f>
        <v>-</v>
      </c>
      <c r="V160" s="7" t="str">
        <f>_xlfn.XLOOKUP(B160,'F3E 1994'!$B$3:$B$100,'F3E 1994'!$A$3:$A$100,"-")</f>
        <v>-</v>
      </c>
    </row>
    <row r="161" spans="1:22" x14ac:dyDescent="0.45">
      <c r="A161" s="9">
        <f t="shared" si="3"/>
        <v>159</v>
      </c>
      <c r="B161" s="35" t="s">
        <v>211</v>
      </c>
      <c r="C161" s="36" t="s">
        <v>213</v>
      </c>
      <c r="D161" s="95">
        <f>MIN(_xlfn.XLOOKUP(B161,'F3E 2025'!B:B,'F3E 2025'!E:E,200),_xlfn.XLOOKUP(B161,'F3E 2023'!B:B,'F3E 2023'!E:E,200),_xlfn.XLOOKUP(B161,'F3E 2022'!B:B,'F3E 2022'!E:E,200),_xlfn.XLOOKUP(B161,'F3E 2019'!B:B,'F3E 2019'!E:E,200),_xlfn.XLOOKUP(B161,'F3E 2018'!B:B,'F3E 2018'!E:E,200),_xlfn.XLOOKUP(B161,'F3E 2016'!B:B,'F3E 2016'!E:E,200),_xlfn.XLOOKUP(B161,'F3E 2014'!B:B,'F3E 2014'!E:E,200),_xlfn.XLOOKUP(B161,'F3E 2012'!B:B,'F3E 2012'!E:E,200),_xlfn.XLOOKUP(B161,'F3E 2010'!B:B,'F3E 2010'!E:E,200),_xlfn.XLOOKUP(B161,'F3E 2008'!B:B,'F3E 2008'!B:B,200),_xlfn.XLOOKUP(B161,'F3E 2006'!B:B,'F3E 2006'!E:E,200),_xlfn.XLOOKUP(B161,'F3E 2004'!B:B,'F3E 2004'!E:E,200),_xlfn.XLOOKUP(B161,'F3E 2002'!B:B,'F3E 2002'!E:E,200),_xlfn.XLOOKUP(B161,'F3E 2000'!B:B,'F3E 2000'!E:E,200),_xlfn.XLOOKUP(B161,'F3E 1998'!B:B,'F3E 1998'!E:E,200),_xlfn.XLOOKUP(B161,'F3E 1996'!B:B,'F3E 1996'!E:E,200),_xlfn.XLOOKUP(B161,'F3E 1994'!B:B,'F3E 1994'!E:E,200))</f>
        <v>129.02000000000001</v>
      </c>
      <c r="E161" s="78">
        <f>_xlfn.XLOOKUP(F161,X:X,Y:Y,0)+_xlfn.XLOOKUP(G161,X:X,Y:Y,0)+_xlfn.XLOOKUP(H161,X:X,Y:Y,0)+_xlfn.XLOOKUP(I161,X:X,Y:Y,0)+_xlfn.XLOOKUP(J161,X:X,Y:Y,0)+_xlfn.XLOOKUP(K161,X:X,Y:Y,0)+_xlfn.XLOOKUP(L161,X:X,Y:Y,0)+_xlfn.XLOOKUP(M161,X:X,Y:Y,0)+_xlfn.XLOOKUP(N161,X:X,Y:Y,0)+_xlfn.XLOOKUP(O161,X:X,Y:Y,0)+_xlfn.XLOOKUP(P161,X:X,Y:Y,0)+_xlfn.XLOOKUP(Q161,X:X,Y:Y,0)+_xlfn.XLOOKUP(R161,X:X,Y:Y,0)+_xlfn.XLOOKUP(S161,X:X,Y:Y,0)+_xlfn.XLOOKUP(T161,X:X,Y:Y,0)+_xlfn.XLOOKUP(U161,X:X,Y:Y,0)+_xlfn.XLOOKUP(V161,X:X,Y:Y,0)</f>
        <v>4.2108908485847572</v>
      </c>
      <c r="F161" s="6" t="str">
        <f>_xlfn.XLOOKUP(B161,'F3E 2025'!$B$3:$B$22,'F3E 2025'!$A$3:$A$22,"-")</f>
        <v>-</v>
      </c>
      <c r="G161" s="6" t="str">
        <f>_xlfn.XLOOKUP(B161,'F3E 2023'!$B$3:$B$22,'F3E 2023'!$A$3:$A$22,"-")</f>
        <v>-</v>
      </c>
      <c r="H161" s="6" t="str">
        <f>_xlfn.XLOOKUP(B161,'F3E 2022'!$B$3:$B$100,'F3E 2022'!$A$3:$A$100,"-")</f>
        <v>-</v>
      </c>
      <c r="I161" s="6" t="str">
        <f>_xlfn.XLOOKUP(B161,'F3E 2019'!$B$3:$B$100,'F3E 2019'!$A$3:$A$100,"-")</f>
        <v>-</v>
      </c>
      <c r="J161" s="6" t="str">
        <f>_xlfn.XLOOKUP(B161,'F3E 2018'!$B$3:$B$96,'F3E 2018'!$A$3:$A$96,"-")</f>
        <v>-</v>
      </c>
      <c r="K161" s="6" t="str">
        <f>_xlfn.XLOOKUP(B161,'F3E 2016'!$B$3:$B$100,'F3E 2016'!$A$3:$A$100,"-")</f>
        <v>-</v>
      </c>
      <c r="L161" s="6" t="str">
        <f>_xlfn.XLOOKUP(B161,'F3E 2014'!$B$3:$B$100,'F3E 2014'!$A$3:$A$100,"-")</f>
        <v>-</v>
      </c>
      <c r="M161" s="6" t="str">
        <f>_xlfn.XLOOKUP(B161,'F3E 2012'!$B$3:$B$100,'F3E 2012'!$A$3:$A$100,"-")</f>
        <v>-</v>
      </c>
      <c r="N161" s="6" t="str">
        <f>_xlfn.XLOOKUP(B161,'F3E 2010'!$B$3:$B$100,'F3E 2010'!$A$3:$A$100,"-")</f>
        <v>-</v>
      </c>
      <c r="O161" s="6" t="str">
        <f>_xlfn.XLOOKUP(B161,'F3E 2008'!$B$3:$B$100,'F3E 2008'!$A$3:$A$100,"-")</f>
        <v>-</v>
      </c>
      <c r="P161" s="6" t="str">
        <f>_xlfn.XLOOKUP(B161,'F3E 2006'!$B$3:$B$100,'F3E 2006'!$A$3:$A$100,"-")</f>
        <v>-</v>
      </c>
      <c r="Q161" s="6" t="str">
        <f>_xlfn.XLOOKUP(B161,'F3E 2004'!$B$3:$B$100,'F3E 2004'!$A$3:$A$100,"-")</f>
        <v>-</v>
      </c>
      <c r="R161" s="6" t="str">
        <f>_xlfn.XLOOKUP(B161,'F3E 2002'!$B$3:$B$100,'F3E 2002'!$A$3:$A$100,"-")</f>
        <v>-</v>
      </c>
      <c r="S161" s="6" t="str">
        <f>_xlfn.XLOOKUP(B161,'F3E 2000'!$B$3:$B$100,'F3E 2000'!$A$3:$A$100,"-")</f>
        <v>-</v>
      </c>
      <c r="T161" s="6">
        <f>_xlfn.XLOOKUP(B161,'F3E 1998'!$B$3:$B$100,'F3E 1998'!$A$3:$A$100,"-")</f>
        <v>25</v>
      </c>
      <c r="U161" s="6" t="str">
        <f>_xlfn.XLOOKUP(B161,'F3E 1996'!$B$3:$B$100,'F3E 1996'!$A$3:$A$100,"-")</f>
        <v>-</v>
      </c>
      <c r="V161" s="7" t="str">
        <f>_xlfn.XLOOKUP(B161,'F3E 1994'!$B$3:$B$100,'F3E 1994'!$A$3:$A$100,"-")</f>
        <v>-</v>
      </c>
    </row>
    <row r="162" spans="1:22" x14ac:dyDescent="0.45">
      <c r="A162" s="9">
        <f t="shared" si="3"/>
        <v>160</v>
      </c>
      <c r="B162" s="35" t="s">
        <v>75</v>
      </c>
      <c r="C162" s="36" t="s">
        <v>27</v>
      </c>
      <c r="D162" s="95">
        <f>MIN(_xlfn.XLOOKUP(B162,'F3E 2025'!B:B,'F3E 2025'!E:E,200),_xlfn.XLOOKUP(B162,'F3E 2023'!B:B,'F3E 2023'!E:E,200),_xlfn.XLOOKUP(B162,'F3E 2022'!B:B,'F3E 2022'!E:E,200),_xlfn.XLOOKUP(B162,'F3E 2019'!B:B,'F3E 2019'!E:E,200),_xlfn.XLOOKUP(B162,'F3E 2018'!B:B,'F3E 2018'!E:E,200),_xlfn.XLOOKUP(B162,'F3E 2016'!B:B,'F3E 2016'!E:E,200),_xlfn.XLOOKUP(B162,'F3E 2014'!B:B,'F3E 2014'!E:E,200),_xlfn.XLOOKUP(B162,'F3E 2012'!B:B,'F3E 2012'!E:E,200),_xlfn.XLOOKUP(B162,'F3E 2010'!B:B,'F3E 2010'!E:E,200),_xlfn.XLOOKUP(B162,'F3E 2008'!B:B,'F3E 2008'!B:B,200),_xlfn.XLOOKUP(B162,'F3E 2006'!B:B,'F3E 2006'!E:E,200),_xlfn.XLOOKUP(B162,'F3E 2004'!B:B,'F3E 2004'!E:E,200),_xlfn.XLOOKUP(B162,'F3E 2002'!B:B,'F3E 2002'!E:E,200),_xlfn.XLOOKUP(B162,'F3E 2000'!B:B,'F3E 2000'!E:E,200),_xlfn.XLOOKUP(B162,'F3E 1998'!B:B,'F3E 1998'!E:E,200),_xlfn.XLOOKUP(B162,'F3E 1996'!B:B,'F3E 1996'!E:E,200),_xlfn.XLOOKUP(B162,'F3E 1994'!B:B,'F3E 1994'!E:E,200))</f>
        <v>62.6</v>
      </c>
      <c r="E162" s="78">
        <f>_xlfn.XLOOKUP(F162,X:X,Y:Y,0)+_xlfn.XLOOKUP(G162,X:X,Y:Y,0)+_xlfn.XLOOKUP(H162,X:X,Y:Y,0)+_xlfn.XLOOKUP(I162,X:X,Y:Y,0)+_xlfn.XLOOKUP(J162,X:X,Y:Y,0)+_xlfn.XLOOKUP(K162,X:X,Y:Y,0)+_xlfn.XLOOKUP(L162,X:X,Y:Y,0)+_xlfn.XLOOKUP(M162,X:X,Y:Y,0)+_xlfn.XLOOKUP(N162,X:X,Y:Y,0)+_xlfn.XLOOKUP(O162,X:X,Y:Y,0)+_xlfn.XLOOKUP(P162,X:X,Y:Y,0)+_xlfn.XLOOKUP(Q162,X:X,Y:Y,0)+_xlfn.XLOOKUP(R162,X:X,Y:Y,0)+_xlfn.XLOOKUP(S162,X:X,Y:Y,0)+_xlfn.XLOOKUP(T162,X:X,Y:Y,0)+_xlfn.XLOOKUP(U162,X:X,Y:Y,0)+_xlfn.XLOOKUP(V162,X:X,Y:Y,0)</f>
        <v>4.2108908485847572</v>
      </c>
      <c r="F162" s="6" t="str">
        <f>_xlfn.XLOOKUP(B162,'F3E 2025'!$B$3:$B$22,'F3E 2025'!$A$3:$A$22,"-")</f>
        <v>-</v>
      </c>
      <c r="G162" s="6" t="str">
        <f>_xlfn.XLOOKUP(B162,'F3E 2023'!$B$3:$B$22,'F3E 2023'!$A$3:$A$22,"-")</f>
        <v>-</v>
      </c>
      <c r="H162" s="6" t="str">
        <f>_xlfn.XLOOKUP(B162,'F3E 2022'!$B$3:$B$100,'F3E 2022'!$A$3:$A$100,"-")</f>
        <v>-</v>
      </c>
      <c r="I162" s="6" t="str">
        <f>_xlfn.XLOOKUP(B162,'F3E 2019'!$B$3:$B$100,'F3E 2019'!$A$3:$A$100,"-")</f>
        <v>-</v>
      </c>
      <c r="J162" s="6" t="str">
        <f>_xlfn.XLOOKUP(B162,'F3E 2018'!$B$3:$B$96,'F3E 2018'!$A$3:$A$96,"-")</f>
        <v>-</v>
      </c>
      <c r="K162" s="6" t="str">
        <f>_xlfn.XLOOKUP(B162,'F3E 2016'!$B$3:$B$100,'F3E 2016'!$A$3:$A$100,"-")</f>
        <v>-</v>
      </c>
      <c r="L162" s="6" t="str">
        <f>_xlfn.XLOOKUP(B162,'F3E 2014'!$B$3:$B$100,'F3E 2014'!$A$3:$A$100,"-")</f>
        <v>-</v>
      </c>
      <c r="M162" s="6" t="str">
        <f>_xlfn.XLOOKUP(B162,'F3E 2012'!$B$3:$B$100,'F3E 2012'!$A$3:$A$100,"-")</f>
        <v>-</v>
      </c>
      <c r="N162" s="6">
        <f>_xlfn.XLOOKUP(B162,'F3E 2010'!$B$3:$B$100,'F3E 2010'!$A$3:$A$100,"-")</f>
        <v>25</v>
      </c>
      <c r="O162" s="6" t="str">
        <f>_xlfn.XLOOKUP(B162,'F3E 2008'!$B$3:$B$100,'F3E 2008'!$A$3:$A$100,"-")</f>
        <v>-</v>
      </c>
      <c r="P162" s="6" t="str">
        <f>_xlfn.XLOOKUP(B162,'F3E 2006'!$B$3:$B$100,'F3E 2006'!$A$3:$A$100,"-")</f>
        <v>-</v>
      </c>
      <c r="Q162" s="6" t="str">
        <f>_xlfn.XLOOKUP(B162,'F3E 2004'!$B$3:$B$100,'F3E 2004'!$A$3:$A$100,"-")</f>
        <v>-</v>
      </c>
      <c r="R162" s="6" t="str">
        <f>_xlfn.XLOOKUP(B162,'F3E 2002'!$B$3:$B$100,'F3E 2002'!$A$3:$A$100,"-")</f>
        <v>-</v>
      </c>
      <c r="S162" s="6" t="str">
        <f>_xlfn.XLOOKUP(B162,'F3E 2000'!$B$3:$B$100,'F3E 2000'!$A$3:$A$100,"-")</f>
        <v>-</v>
      </c>
      <c r="T162" s="6" t="str">
        <f>_xlfn.XLOOKUP(B162,'F3E 1998'!$B$3:$B$100,'F3E 1998'!$A$3:$A$100,"-")</f>
        <v>-</v>
      </c>
      <c r="U162" s="6" t="str">
        <f>_xlfn.XLOOKUP(B162,'F3E 1996'!$B$3:$B$100,'F3E 1996'!$A$3:$A$100,"-")</f>
        <v>-</v>
      </c>
      <c r="V162" s="7" t="str">
        <f>_xlfn.XLOOKUP(B162,'F3E 1994'!$B$3:$B$100,'F3E 1994'!$A$3:$A$100,"-")</f>
        <v>-</v>
      </c>
    </row>
    <row r="163" spans="1:22" x14ac:dyDescent="0.45">
      <c r="A163" s="9">
        <f t="shared" si="3"/>
        <v>161</v>
      </c>
      <c r="B163" s="35" t="s">
        <v>173</v>
      </c>
      <c r="C163" s="36" t="s">
        <v>71</v>
      </c>
      <c r="D163" s="95">
        <f>MIN(_xlfn.XLOOKUP(B163,'F3E 2025'!B:B,'F3E 2025'!E:E,200),_xlfn.XLOOKUP(B163,'F3E 2023'!B:B,'F3E 2023'!E:E,200),_xlfn.XLOOKUP(B163,'F3E 2022'!B:B,'F3E 2022'!E:E,200),_xlfn.XLOOKUP(B163,'F3E 2019'!B:B,'F3E 2019'!E:E,200),_xlfn.XLOOKUP(B163,'F3E 2018'!B:B,'F3E 2018'!E:E,200),_xlfn.XLOOKUP(B163,'F3E 2016'!B:B,'F3E 2016'!E:E,200),_xlfn.XLOOKUP(B163,'F3E 2014'!B:B,'F3E 2014'!E:E,200),_xlfn.XLOOKUP(B163,'F3E 2012'!B:B,'F3E 2012'!E:E,200),_xlfn.XLOOKUP(B163,'F3E 2010'!B:B,'F3E 2010'!E:E,200),_xlfn.XLOOKUP(B163,'F3E 2008'!B:B,'F3E 2008'!B:B,200),_xlfn.XLOOKUP(B163,'F3E 2006'!B:B,'F3E 2006'!E:E,200),_xlfn.XLOOKUP(B163,'F3E 2004'!B:B,'F3E 2004'!E:E,200),_xlfn.XLOOKUP(B163,'F3E 2002'!B:B,'F3E 2002'!E:E,200),_xlfn.XLOOKUP(B163,'F3E 2000'!B:B,'F3E 2000'!E:E,200),_xlfn.XLOOKUP(B163,'F3E 1998'!B:B,'F3E 1998'!E:E,200),_xlfn.XLOOKUP(B163,'F3E 1996'!B:B,'F3E 1996'!E:E,200),_xlfn.XLOOKUP(B163,'F3E 1994'!B:B,'F3E 1994'!E:E,200))</f>
        <v>70.2</v>
      </c>
      <c r="E163" s="78">
        <f>_xlfn.XLOOKUP(F163,X:X,Y:Y,0)+_xlfn.XLOOKUP(G163,X:X,Y:Y,0)+_xlfn.XLOOKUP(H163,X:X,Y:Y,0)+_xlfn.XLOOKUP(I163,X:X,Y:Y,0)+_xlfn.XLOOKUP(J163,X:X,Y:Y,0)+_xlfn.XLOOKUP(K163,X:X,Y:Y,0)+_xlfn.XLOOKUP(L163,X:X,Y:Y,0)+_xlfn.XLOOKUP(M163,X:X,Y:Y,0)+_xlfn.XLOOKUP(N163,X:X,Y:Y,0)+_xlfn.XLOOKUP(O163,X:X,Y:Y,0)+_xlfn.XLOOKUP(P163,X:X,Y:Y,0)+_xlfn.XLOOKUP(Q163,X:X,Y:Y,0)+_xlfn.XLOOKUP(R163,X:X,Y:Y,0)+_xlfn.XLOOKUP(S163,X:X,Y:Y,0)+_xlfn.XLOOKUP(T163,X:X,Y:Y,0)+_xlfn.XLOOKUP(U163,X:X,Y:Y,0)+_xlfn.XLOOKUP(V163,X:X,Y:Y,0)</f>
        <v>3.7834503151482313</v>
      </c>
      <c r="F163" s="6" t="str">
        <f>_xlfn.XLOOKUP(B163,'F3E 2025'!$B$3:$B$22,'F3E 2025'!$A$3:$A$22,"-")</f>
        <v>-</v>
      </c>
      <c r="G163" s="6" t="str">
        <f>_xlfn.XLOOKUP(B163,'F3E 2023'!$B$3:$B$22,'F3E 2023'!$A$3:$A$22,"-")</f>
        <v>-</v>
      </c>
      <c r="H163" s="6" t="str">
        <f>_xlfn.XLOOKUP(B163,'F3E 2022'!$B$3:$B$100,'F3E 2022'!$A$3:$A$100,"-")</f>
        <v>-</v>
      </c>
      <c r="I163" s="6" t="str">
        <f>_xlfn.XLOOKUP(B163,'F3E 2019'!$B$3:$B$100,'F3E 2019'!$A$3:$A$100,"-")</f>
        <v>-</v>
      </c>
      <c r="J163" s="6" t="str">
        <f>_xlfn.XLOOKUP(B163,'F3E 2018'!$B$3:$B$96,'F3E 2018'!$A$3:$A$96,"-")</f>
        <v>-</v>
      </c>
      <c r="K163" s="6" t="str">
        <f>_xlfn.XLOOKUP(B163,'F3E 2016'!$B$3:$B$100,'F3E 2016'!$A$3:$A$100,"-")</f>
        <v>-</v>
      </c>
      <c r="L163" s="6" t="str">
        <f>_xlfn.XLOOKUP(B163,'F3E 2014'!$B$3:$B$100,'F3E 2014'!$A$3:$A$100,"-")</f>
        <v>-</v>
      </c>
      <c r="M163" s="6" t="str">
        <f>_xlfn.XLOOKUP(B163,'F3E 2012'!$B$3:$B$100,'F3E 2012'!$A$3:$A$100,"-")</f>
        <v>-</v>
      </c>
      <c r="N163" s="6">
        <f>_xlfn.XLOOKUP(B163,'F3E 2010'!$B$3:$B$100,'F3E 2010'!$A$3:$A$100,"-")</f>
        <v>26</v>
      </c>
      <c r="O163" s="6" t="str">
        <f>_xlfn.XLOOKUP(B163,'F3E 2008'!$B$3:$B$100,'F3E 2008'!$A$3:$A$100,"-")</f>
        <v>-</v>
      </c>
      <c r="P163" s="6" t="str">
        <f>_xlfn.XLOOKUP(B163,'F3E 2006'!$B$3:$B$100,'F3E 2006'!$A$3:$A$100,"-")</f>
        <v>-</v>
      </c>
      <c r="Q163" s="6" t="str">
        <f>_xlfn.XLOOKUP(B163,'F3E 2004'!$B$3:$B$100,'F3E 2004'!$A$3:$A$100,"-")</f>
        <v>-</v>
      </c>
      <c r="R163" s="6" t="str">
        <f>_xlfn.XLOOKUP(B163,'F3E 2002'!$B$3:$B$100,'F3E 2002'!$A$3:$A$100,"-")</f>
        <v>-</v>
      </c>
      <c r="S163" s="6" t="str">
        <f>_xlfn.XLOOKUP(B163,'F3E 2000'!$B$3:$B$100,'F3E 2000'!$A$3:$A$100,"-")</f>
        <v>-</v>
      </c>
      <c r="T163" s="6" t="str">
        <f>_xlfn.XLOOKUP(B163,'F3E 1998'!$B$3:$B$100,'F3E 1998'!$A$3:$A$100,"-")</f>
        <v>-</v>
      </c>
      <c r="U163" s="6" t="str">
        <f>_xlfn.XLOOKUP(B163,'F3E 1996'!$B$3:$B$100,'F3E 1996'!$A$3:$A$100,"-")</f>
        <v>-</v>
      </c>
      <c r="V163" s="7" t="str">
        <f>_xlfn.XLOOKUP(B163,'F3E 1994'!$B$3:$B$100,'F3E 1994'!$A$3:$A$100,"-")</f>
        <v>-</v>
      </c>
    </row>
    <row r="164" spans="1:22" ht="14.65" thickBot="1" x14ac:dyDescent="0.5">
      <c r="A164" s="10">
        <f t="shared" si="3"/>
        <v>162</v>
      </c>
      <c r="B164" s="25" t="s">
        <v>156</v>
      </c>
      <c r="C164" s="26" t="s">
        <v>27</v>
      </c>
      <c r="D164" s="93">
        <f>MIN(_xlfn.XLOOKUP(B164,'F3E 2025'!B:B,'F3E 2025'!E:E,200),_xlfn.XLOOKUP(B164,'F3E 2023'!B:B,'F3E 2023'!E:E,200),_xlfn.XLOOKUP(B164,'F3E 2022'!B:B,'F3E 2022'!E:E,200),_xlfn.XLOOKUP(B164,'F3E 2019'!B:B,'F3E 2019'!E:E,200),_xlfn.XLOOKUP(B164,'F3E 2018'!B:B,'F3E 2018'!E:E,200),_xlfn.XLOOKUP(B164,'F3E 2016'!B:B,'F3E 2016'!E:E,200),_xlfn.XLOOKUP(B164,'F3E 2014'!B:B,'F3E 2014'!E:E,200),_xlfn.XLOOKUP(B164,'F3E 2012'!B:B,'F3E 2012'!E:E,200),_xlfn.XLOOKUP(B164,'F3E 2010'!B:B,'F3E 2010'!E:E,200),_xlfn.XLOOKUP(B164,'F3E 2008'!B:B,'F3E 2008'!B:B,200),_xlfn.XLOOKUP(B164,'F3E 2006'!B:B,'F3E 2006'!E:E,200),_xlfn.XLOOKUP(B164,'F3E 2004'!B:B,'F3E 2004'!E:E,200),_xlfn.XLOOKUP(B164,'F3E 2002'!B:B,'F3E 2002'!E:E,200),_xlfn.XLOOKUP(B164,'F3E 2000'!B:B,'F3E 2000'!E:E,200),_xlfn.XLOOKUP(B164,'F3E 1998'!B:B,'F3E 1998'!E:E,200),_xlfn.XLOOKUP(B164,'F3E 1996'!B:B,'F3E 1996'!E:E,200),_xlfn.XLOOKUP(B164,'F3E 1994'!B:B,'F3E 1994'!E:E,200))</f>
        <v>64.39</v>
      </c>
      <c r="E164" s="79">
        <f>_xlfn.XLOOKUP(F164,X:X,Y:Y,0)+_xlfn.XLOOKUP(G164,X:X,Y:Y,0)+_xlfn.XLOOKUP(H164,X:X,Y:Y,0)+_xlfn.XLOOKUP(I164,X:X,Y:Y,0)+_xlfn.XLOOKUP(J164,X:X,Y:Y,0)+_xlfn.XLOOKUP(K164,X:X,Y:Y,0)+_xlfn.XLOOKUP(L164,X:X,Y:Y,0)+_xlfn.XLOOKUP(M164,X:X,Y:Y,0)+_xlfn.XLOOKUP(N164,X:X,Y:Y,0)+_xlfn.XLOOKUP(O164,X:X,Y:Y,0)+_xlfn.XLOOKUP(P164,X:X,Y:Y,0)+_xlfn.XLOOKUP(Q164,X:X,Y:Y,0)+_xlfn.XLOOKUP(R164,X:X,Y:Y,0)+_xlfn.XLOOKUP(S164,X:X,Y:Y,0)+_xlfn.XLOOKUP(T164,X:X,Y:Y,0)+_xlfn.XLOOKUP(U164,X:X,Y:Y,0)+_xlfn.XLOOKUP(V164,X:X,Y:Y,0)</f>
        <v>2.8132482499846834</v>
      </c>
      <c r="F164" s="11" t="str">
        <f>_xlfn.XLOOKUP(B164,'F3E 2025'!$B$3:$B$22,'F3E 2025'!$A$3:$A$22,"-")</f>
        <v>-</v>
      </c>
      <c r="G164" s="11" t="str">
        <f>_xlfn.XLOOKUP(B164,'F3E 2023'!$B$3:$B$22,'F3E 2023'!$A$3:$A$22,"-")</f>
        <v>-</v>
      </c>
      <c r="H164" s="11" t="str">
        <f>_xlfn.XLOOKUP(B164,'F3E 2022'!$B$3:$B$100,'F3E 2022'!$A$3:$A$100,"-")</f>
        <v>-</v>
      </c>
      <c r="I164" s="11" t="str">
        <f>_xlfn.XLOOKUP(B164,'F3E 2019'!$B$3:$B$100,'F3E 2019'!$A$3:$A$100,"-")</f>
        <v>-</v>
      </c>
      <c r="J164" s="11" t="str">
        <f>_xlfn.XLOOKUP(B164,'F3E 2018'!$B$3:$B$96,'F3E 2018'!$A$3:$A$96,"-")</f>
        <v>-</v>
      </c>
      <c r="K164" s="11" t="str">
        <f>_xlfn.XLOOKUP(B164,'F3E 2016'!$B$3:$B$100,'F3E 2016'!$A$3:$A$100,"-")</f>
        <v>-</v>
      </c>
      <c r="L164" s="11">
        <f>_xlfn.XLOOKUP(B164,'F3E 2014'!$B$3:$B$100,'F3E 2014'!$A$3:$A$100,"-")</f>
        <v>29</v>
      </c>
      <c r="M164" s="11" t="str">
        <f>_xlfn.XLOOKUP(B164,'F3E 2012'!$B$3:$B$100,'F3E 2012'!$A$3:$A$100,"-")</f>
        <v>-</v>
      </c>
      <c r="N164" s="11" t="str">
        <f>_xlfn.XLOOKUP(B164,'F3E 2010'!$B$3:$B$100,'F3E 2010'!$A$3:$A$100,"-")</f>
        <v>-</v>
      </c>
      <c r="O164" s="11" t="str">
        <f>_xlfn.XLOOKUP(B164,'F3E 2008'!$B$3:$B$100,'F3E 2008'!$A$3:$A$100,"-")</f>
        <v>-</v>
      </c>
      <c r="P164" s="11" t="str">
        <f>_xlfn.XLOOKUP(B164,'F3E 2006'!$B$3:$B$100,'F3E 2006'!$A$3:$A$100,"-")</f>
        <v>-</v>
      </c>
      <c r="Q164" s="11" t="str">
        <f>_xlfn.XLOOKUP(B164,'F3E 2004'!$B$3:$B$100,'F3E 2004'!$A$3:$A$100,"-")</f>
        <v>-</v>
      </c>
      <c r="R164" s="11" t="str">
        <f>_xlfn.XLOOKUP(B164,'F3E 2002'!$B$3:$B$100,'F3E 2002'!$A$3:$A$100,"-")</f>
        <v>-</v>
      </c>
      <c r="S164" s="11" t="str">
        <f>_xlfn.XLOOKUP(B164,'F3E 2000'!$B$3:$B$100,'F3E 2000'!$A$3:$A$100,"-")</f>
        <v>-</v>
      </c>
      <c r="T164" s="11" t="str">
        <f>_xlfn.XLOOKUP(B164,'F3E 1998'!$B$3:$B$100,'F3E 1998'!$A$3:$A$100,"-")</f>
        <v>-</v>
      </c>
      <c r="U164" s="11" t="str">
        <f>_xlfn.XLOOKUP(B164,'F3E 1996'!$B$3:$B$100,'F3E 1996'!$A$3:$A$100,"-")</f>
        <v>-</v>
      </c>
      <c r="V164" s="12" t="str">
        <f>_xlfn.XLOOKUP(B164,'F3E 1994'!$B$3:$B$100,'F3E 1994'!$A$3:$A$100,"-")</f>
        <v>-</v>
      </c>
    </row>
  </sheetData>
  <sortState xmlns:xlrd2="http://schemas.microsoft.com/office/spreadsheetml/2017/richdata2" ref="A3:V164">
    <sortCondition descending="1" ref="E3:E164"/>
  </sortState>
  <mergeCells count="3">
    <mergeCell ref="A1:V1"/>
    <mergeCell ref="Y1:Y2"/>
    <mergeCell ref="X1:X2"/>
  </mergeCells>
  <conditionalFormatting sqref="A3:A4 G2:V164 F4:F164">
    <cfRule type="cellIs" dxfId="68" priority="14" operator="equal">
      <formula>3</formula>
    </cfRule>
    <cfRule type="cellIs" dxfId="67" priority="15" operator="equal">
      <formula>2</formula>
    </cfRule>
    <cfRule type="cellIs" dxfId="66" priority="16" operator="equal">
      <formula>1</formula>
    </cfRule>
  </conditionalFormatting>
  <conditionalFormatting sqref="X3:X4">
    <cfRule type="cellIs" dxfId="65" priority="2" operator="equal">
      <formula>3</formula>
    </cfRule>
    <cfRule type="cellIs" dxfId="64" priority="3" operator="equal">
      <formula>2</formula>
    </cfRule>
    <cfRule type="cellIs" dxfId="63" priority="4" operator="equal">
      <formula>1</formula>
    </cfRule>
  </conditionalFormatting>
  <conditionalFormatting sqref="D3:D164">
    <cfRule type="top10" dxfId="62" priority="293" bottom="1" rank="1"/>
  </conditionalFormatting>
  <pageMargins left="0.7" right="0.7" top="0.75" bottom="0.75" header="0.3" footer="0.3"/>
  <pageSetup scale="2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222E-7D7E-4CC1-9076-DD3B318EDC38}">
  <sheetPr>
    <pageSetUpPr fitToPage="1"/>
  </sheetPr>
  <dimension ref="A1:I67"/>
  <sheetViews>
    <sheetView zoomScale="160" zoomScaleNormal="160" workbookViewId="0">
      <selection activeCell="E34" sqref="E34"/>
    </sheetView>
  </sheetViews>
  <sheetFormatPr defaultRowHeight="14.25" x14ac:dyDescent="0.45"/>
  <cols>
    <col min="1" max="1" width="10" customWidth="1"/>
    <col min="2" max="2" width="9.6640625" bestFit="1" customWidth="1"/>
    <col min="9" max="9" width="55.33203125" customWidth="1"/>
  </cols>
  <sheetData>
    <row r="1" spans="1:9" x14ac:dyDescent="0.45">
      <c r="A1" s="158" t="s">
        <v>269</v>
      </c>
      <c r="B1" s="158"/>
      <c r="C1" s="158"/>
      <c r="D1" s="158"/>
      <c r="E1" s="158"/>
      <c r="F1" s="158"/>
      <c r="G1" s="158"/>
      <c r="H1" s="158"/>
      <c r="I1" s="158"/>
    </row>
    <row r="2" spans="1:9" x14ac:dyDescent="0.45">
      <c r="A2" s="159"/>
      <c r="B2" s="159"/>
      <c r="C2" s="159"/>
      <c r="D2" s="159"/>
      <c r="E2" s="159"/>
      <c r="F2" s="159"/>
      <c r="G2" s="159"/>
      <c r="H2" s="159"/>
      <c r="I2" s="159"/>
    </row>
    <row r="3" spans="1:9" x14ac:dyDescent="0.45">
      <c r="A3" s="159" t="s">
        <v>270</v>
      </c>
      <c r="B3" s="159"/>
      <c r="C3" s="159"/>
      <c r="D3" s="159"/>
      <c r="E3" s="159"/>
      <c r="F3" s="159"/>
      <c r="G3" s="159"/>
      <c r="H3" s="159"/>
      <c r="I3" s="159"/>
    </row>
    <row r="4" spans="1:9" ht="29.45" customHeight="1" x14ac:dyDescent="0.45">
      <c r="A4" s="159"/>
      <c r="B4" s="159"/>
      <c r="C4" s="159"/>
      <c r="D4" s="159"/>
      <c r="E4" s="159"/>
      <c r="F4" s="159"/>
      <c r="G4" s="159"/>
      <c r="H4" s="159"/>
      <c r="I4" s="159"/>
    </row>
    <row r="5" spans="1:9" ht="49.25" customHeight="1" x14ac:dyDescent="0.45">
      <c r="A5" s="160" t="s">
        <v>264</v>
      </c>
      <c r="B5" s="159"/>
      <c r="C5" s="159"/>
      <c r="D5" s="159"/>
      <c r="E5" s="159"/>
      <c r="F5" s="159"/>
      <c r="G5" s="159"/>
      <c r="H5" s="159"/>
      <c r="I5" s="159"/>
    </row>
    <row r="6" spans="1:9" ht="14.65" thickBot="1" x14ac:dyDescent="0.5"/>
    <row r="7" spans="1:9" ht="14.65" thickBot="1" x14ac:dyDescent="0.5">
      <c r="A7" s="54" t="s">
        <v>142</v>
      </c>
      <c r="B7" s="99" t="s">
        <v>68</v>
      </c>
    </row>
    <row r="8" spans="1:9" x14ac:dyDescent="0.45">
      <c r="A8" s="74">
        <v>1</v>
      </c>
      <c r="B8" s="97">
        <f>99*EXP(-(A8-1)/7)+1</f>
        <v>100</v>
      </c>
    </row>
    <row r="9" spans="1:9" x14ac:dyDescent="0.45">
      <c r="A9" s="75">
        <v>2</v>
      </c>
      <c r="B9" s="97">
        <f>99*EXP(-(A9-1)/7)+1</f>
        <v>86.820912075267984</v>
      </c>
    </row>
    <row r="10" spans="1:9" x14ac:dyDescent="0.45">
      <c r="A10" s="76">
        <v>3</v>
      </c>
      <c r="B10" s="97">
        <f t="shared" ref="B10:B67" si="0">99*EXP(-(A10-1)/7)+1</f>
        <v>75.39625201445331</v>
      </c>
    </row>
    <row r="11" spans="1:9" x14ac:dyDescent="0.45">
      <c r="A11" s="73">
        <v>4</v>
      </c>
      <c r="B11" s="97">
        <f t="shared" si="0"/>
        <v>65.492466695574507</v>
      </c>
    </row>
    <row r="12" spans="1:9" x14ac:dyDescent="0.45">
      <c r="A12" s="73">
        <v>5</v>
      </c>
      <c r="B12" s="97">
        <f t="shared" si="0"/>
        <v>56.907094078768168</v>
      </c>
    </row>
    <row r="13" spans="1:9" x14ac:dyDescent="0.45">
      <c r="A13" s="73">
        <v>6</v>
      </c>
      <c r="B13" s="97">
        <f t="shared" si="0"/>
        <v>49.464624296138361</v>
      </c>
    </row>
    <row r="14" spans="1:9" x14ac:dyDescent="0.45">
      <c r="A14" s="73">
        <v>7</v>
      </c>
      <c r="B14" s="97">
        <f t="shared" si="0"/>
        <v>43.012911722018046</v>
      </c>
    </row>
    <row r="15" spans="1:9" x14ac:dyDescent="0.45">
      <c r="A15" s="73">
        <v>8</v>
      </c>
      <c r="B15" s="97">
        <f t="shared" si="0"/>
        <v>37.420064675972789</v>
      </c>
    </row>
    <row r="16" spans="1:9" x14ac:dyDescent="0.45">
      <c r="A16" s="73">
        <v>9</v>
      </c>
      <c r="B16" s="97">
        <f t="shared" si="0"/>
        <v>32.571749175073073</v>
      </c>
    </row>
    <row r="17" spans="1:2" x14ac:dyDescent="0.45">
      <c r="A17" s="73">
        <v>10</v>
      </c>
      <c r="B17" s="97">
        <f t="shared" si="0"/>
        <v>28.368851616326868</v>
      </c>
    </row>
    <row r="18" spans="1:2" x14ac:dyDescent="0.45">
      <c r="A18" s="73">
        <v>11</v>
      </c>
      <c r="B18" s="97">
        <f t="shared" si="0"/>
        <v>24.725452607735804</v>
      </c>
    </row>
    <row r="19" spans="1:2" x14ac:dyDescent="0.45">
      <c r="A19" s="73">
        <v>12</v>
      </c>
      <c r="B19" s="97">
        <f t="shared" si="0"/>
        <v>21.567070527216483</v>
      </c>
    </row>
    <row r="20" spans="1:2" x14ac:dyDescent="0.45">
      <c r="A20" s="73">
        <v>13</v>
      </c>
      <c r="B20" s="97">
        <f t="shared" si="0"/>
        <v>18.829138902647287</v>
      </c>
    </row>
    <row r="21" spans="1:2" x14ac:dyDescent="0.45">
      <c r="A21" s="73">
        <v>14</v>
      </c>
      <c r="B21" s="97">
        <f t="shared" si="0"/>
        <v>16.455686486281138</v>
      </c>
    </row>
    <row r="22" spans="1:2" x14ac:dyDescent="0.45">
      <c r="A22" s="73">
        <v>15</v>
      </c>
      <c r="B22" s="97">
        <f t="shared" si="0"/>
        <v>14.398193040424658</v>
      </c>
    </row>
    <row r="23" spans="1:2" x14ac:dyDescent="0.45">
      <c r="A23" s="73">
        <v>16</v>
      </c>
      <c r="B23" s="97">
        <f t="shared" si="0"/>
        <v>12.614597443330826</v>
      </c>
    </row>
    <row r="24" spans="1:2" x14ac:dyDescent="0.45">
      <c r="A24" s="73">
        <v>17</v>
      </c>
      <c r="B24" s="97">
        <f t="shared" si="0"/>
        <v>11.068437838118458</v>
      </c>
    </row>
    <row r="25" spans="1:2" x14ac:dyDescent="0.45">
      <c r="A25" s="73">
        <v>18</v>
      </c>
      <c r="B25" s="97">
        <f t="shared" si="0"/>
        <v>9.7281062468733879</v>
      </c>
    </row>
    <row r="26" spans="1:2" x14ac:dyDescent="0.45">
      <c r="A26" s="73">
        <v>19</v>
      </c>
      <c r="B26" s="97">
        <f t="shared" si="0"/>
        <v>8.5662024120860387</v>
      </c>
    </row>
    <row r="27" spans="1:2" x14ac:dyDescent="0.45">
      <c r="A27" s="73">
        <v>20</v>
      </c>
      <c r="B27" s="97">
        <f t="shared" si="0"/>
        <v>7.5589736560739054</v>
      </c>
    </row>
    <row r="28" spans="1:2" x14ac:dyDescent="0.45">
      <c r="A28" s="73">
        <v>21</v>
      </c>
      <c r="B28" s="97">
        <f t="shared" si="0"/>
        <v>6.6858293074941173</v>
      </c>
    </row>
    <row r="29" spans="1:2" x14ac:dyDescent="0.45">
      <c r="A29" s="73">
        <v>22</v>
      </c>
      <c r="B29" s="97">
        <f t="shared" si="0"/>
        <v>5.9289197684185302</v>
      </c>
    </row>
    <row r="30" spans="1:2" x14ac:dyDescent="0.45">
      <c r="A30" s="73">
        <v>23</v>
      </c>
      <c r="B30" s="97">
        <f t="shared" si="0"/>
        <v>5.2727716168838077</v>
      </c>
    </row>
    <row r="31" spans="1:2" x14ac:dyDescent="0.45">
      <c r="A31" s="73">
        <v>24</v>
      </c>
      <c r="B31" s="97">
        <f t="shared" si="0"/>
        <v>4.7039712853564222</v>
      </c>
    </row>
    <row r="32" spans="1:2" x14ac:dyDescent="0.45">
      <c r="A32" s="73">
        <v>25</v>
      </c>
      <c r="B32" s="97">
        <f t="shared" si="0"/>
        <v>4.2108908485847572</v>
      </c>
    </row>
    <row r="33" spans="1:2" x14ac:dyDescent="0.45">
      <c r="A33" s="73">
        <v>26</v>
      </c>
      <c r="B33" s="97">
        <f t="shared" si="0"/>
        <v>3.7834503151482313</v>
      </c>
    </row>
    <row r="34" spans="1:2" x14ac:dyDescent="0.45">
      <c r="A34" s="73">
        <v>27</v>
      </c>
      <c r="B34" s="97">
        <f t="shared" si="0"/>
        <v>3.4129115632546805</v>
      </c>
    </row>
    <row r="35" spans="1:2" x14ac:dyDescent="0.45">
      <c r="A35" s="73">
        <v>28</v>
      </c>
      <c r="B35" s="97">
        <f t="shared" si="0"/>
        <v>3.0916997082371447</v>
      </c>
    </row>
    <row r="36" spans="1:2" x14ac:dyDescent="0.45">
      <c r="A36" s="73">
        <v>29</v>
      </c>
      <c r="B36" s="97">
        <f t="shared" si="0"/>
        <v>2.8132482499846834</v>
      </c>
    </row>
    <row r="37" spans="1:2" x14ac:dyDescent="0.45">
      <c r="A37" s="73">
        <v>30</v>
      </c>
      <c r="B37" s="97">
        <f t="shared" si="0"/>
        <v>2.5718648346724144</v>
      </c>
    </row>
    <row r="38" spans="1:2" x14ac:dyDescent="0.45">
      <c r="A38" s="73">
        <v>31</v>
      </c>
      <c r="B38" s="97">
        <f t="shared" si="0"/>
        <v>2.3626148865719898</v>
      </c>
    </row>
    <row r="39" spans="1:2" x14ac:dyDescent="0.45">
      <c r="A39" s="73">
        <v>32</v>
      </c>
      <c r="B39" s="97">
        <f t="shared" si="0"/>
        <v>2.1812207310398581</v>
      </c>
    </row>
    <row r="40" spans="1:2" x14ac:dyDescent="0.45">
      <c r="A40" s="73">
        <v>33</v>
      </c>
      <c r="B40" s="97">
        <f t="shared" si="0"/>
        <v>2.023974146465207</v>
      </c>
    </row>
    <row r="41" spans="1:2" x14ac:dyDescent="0.45">
      <c r="A41" s="73">
        <v>34</v>
      </c>
      <c r="B41" s="97">
        <f t="shared" si="0"/>
        <v>1.8876605574862431</v>
      </c>
    </row>
    <row r="42" spans="1:2" x14ac:dyDescent="0.45">
      <c r="A42" s="73">
        <v>35</v>
      </c>
      <c r="B42" s="97">
        <f t="shared" si="0"/>
        <v>1.76949331976475</v>
      </c>
    </row>
    <row r="43" spans="1:2" x14ac:dyDescent="0.45">
      <c r="A43" s="73">
        <v>36</v>
      </c>
      <c r="B43" s="97">
        <f t="shared" si="0"/>
        <v>1.6670567529094611</v>
      </c>
    </row>
    <row r="44" spans="1:2" x14ac:dyDescent="0.45">
      <c r="A44" s="73">
        <v>37</v>
      </c>
      <c r="B44" s="97">
        <f t="shared" si="0"/>
        <v>1.5782567569763293</v>
      </c>
    </row>
    <row r="45" spans="1:2" x14ac:dyDescent="0.45">
      <c r="A45" s="73">
        <v>38</v>
      </c>
      <c r="B45" s="97">
        <f t="shared" si="0"/>
        <v>1.5012780030039918</v>
      </c>
    </row>
    <row r="46" spans="1:2" x14ac:dyDescent="0.45">
      <c r="A46" s="73">
        <v>39</v>
      </c>
      <c r="B46" s="97">
        <f t="shared" si="0"/>
        <v>1.4345468224350655</v>
      </c>
    </row>
    <row r="47" spans="1:2" x14ac:dyDescent="0.45">
      <c r="A47" s="73">
        <v>40</v>
      </c>
      <c r="B47" s="97">
        <f t="shared" si="0"/>
        <v>1.3766990367756249</v>
      </c>
    </row>
    <row r="48" spans="1:2" x14ac:dyDescent="0.45">
      <c r="A48" s="73">
        <v>41</v>
      </c>
      <c r="B48" s="97">
        <f t="shared" si="0"/>
        <v>1.32655206983797</v>
      </c>
    </row>
    <row r="49" spans="1:2" x14ac:dyDescent="0.45">
      <c r="A49" s="73">
        <v>42</v>
      </c>
      <c r="B49" s="97">
        <f t="shared" si="0"/>
        <v>1.2830807724602142</v>
      </c>
    </row>
    <row r="50" spans="1:2" x14ac:dyDescent="0.45">
      <c r="A50" s="73">
        <v>43</v>
      </c>
      <c r="B50" s="97">
        <f t="shared" si="0"/>
        <v>1.2453964654899694</v>
      </c>
    </row>
    <row r="51" spans="1:2" x14ac:dyDescent="0.45">
      <c r="A51" s="73">
        <v>44</v>
      </c>
      <c r="B51" s="97">
        <f t="shared" si="0"/>
        <v>1.2127287726100626</v>
      </c>
    </row>
    <row r="52" spans="1:2" x14ac:dyDescent="0.45">
      <c r="A52" s="73">
        <v>45</v>
      </c>
      <c r="B52" s="97">
        <f t="shared" si="0"/>
        <v>1.1844098716166451</v>
      </c>
    </row>
    <row r="53" spans="1:2" x14ac:dyDescent="0.45">
      <c r="A53" s="73">
        <v>46</v>
      </c>
      <c r="B53" s="97">
        <f t="shared" si="0"/>
        <v>1.1598608422002379</v>
      </c>
    </row>
    <row r="54" spans="1:2" x14ac:dyDescent="0.45">
      <c r="A54" s="73">
        <v>47</v>
      </c>
      <c r="B54" s="97">
        <f t="shared" si="0"/>
        <v>1.1385798311388375</v>
      </c>
    </row>
    <row r="55" spans="1:2" x14ac:dyDescent="0.45">
      <c r="A55" s="73">
        <v>48</v>
      </c>
      <c r="B55" s="97">
        <f t="shared" si="0"/>
        <v>1.1201317929653702</v>
      </c>
    </row>
    <row r="56" spans="1:2" x14ac:dyDescent="0.45">
      <c r="A56" s="73">
        <v>49</v>
      </c>
      <c r="B56" s="97">
        <f t="shared" si="0"/>
        <v>1.1041395963790439</v>
      </c>
    </row>
    <row r="57" spans="1:2" x14ac:dyDescent="0.45">
      <c r="A57" s="73">
        <v>50</v>
      </c>
      <c r="B57" s="97">
        <f t="shared" si="0"/>
        <v>1.090276314589897</v>
      </c>
    </row>
    <row r="58" spans="1:2" x14ac:dyDescent="0.45">
      <c r="A58" s="73">
        <v>51</v>
      </c>
      <c r="B58" s="97">
        <f t="shared" si="0"/>
        <v>1.0782585419888766</v>
      </c>
    </row>
    <row r="59" spans="1:2" x14ac:dyDescent="0.45">
      <c r="A59" s="73">
        <v>52</v>
      </c>
      <c r="B59" s="97">
        <f t="shared" si="0"/>
        <v>1.0678406005168288</v>
      </c>
    </row>
    <row r="60" spans="1:2" x14ac:dyDescent="0.45">
      <c r="A60" s="73">
        <v>53</v>
      </c>
      <c r="B60" s="97">
        <f t="shared" si="0"/>
        <v>1.0588095172938197</v>
      </c>
    </row>
    <row r="61" spans="1:2" x14ac:dyDescent="0.45">
      <c r="A61" s="73">
        <v>54</v>
      </c>
      <c r="B61" s="97">
        <f t="shared" si="0"/>
        <v>1.0509806708369884</v>
      </c>
    </row>
    <row r="62" spans="1:2" x14ac:dyDescent="0.45">
      <c r="A62" s="73">
        <v>55</v>
      </c>
      <c r="B62" s="97">
        <f t="shared" si="0"/>
        <v>1.0441940168630237</v>
      </c>
    </row>
    <row r="63" spans="1:2" x14ac:dyDescent="0.45">
      <c r="A63" s="73">
        <v>56</v>
      </c>
      <c r="B63" s="97">
        <f t="shared" si="0"/>
        <v>1.0383108165197421</v>
      </c>
    </row>
    <row r="64" spans="1:2" x14ac:dyDescent="0.45">
      <c r="A64" s="73">
        <v>57</v>
      </c>
      <c r="B64" s="97">
        <f t="shared" si="0"/>
        <v>1.0332108001623488</v>
      </c>
    </row>
    <row r="65" spans="1:2" x14ac:dyDescent="0.45">
      <c r="A65" s="73">
        <v>58</v>
      </c>
      <c r="B65" s="97">
        <f t="shared" si="0"/>
        <v>1.0287897086937599</v>
      </c>
    </row>
    <row r="66" spans="1:2" x14ac:dyDescent="0.45">
      <c r="A66" s="73">
        <v>59</v>
      </c>
      <c r="B66" s="97">
        <f t="shared" si="0"/>
        <v>1.0249571622068661</v>
      </c>
    </row>
    <row r="67" spans="1:2" ht="14.65" thickBot="1" x14ac:dyDescent="0.5">
      <c r="A67" s="27">
        <v>60</v>
      </c>
      <c r="B67" s="98">
        <f t="shared" si="0"/>
        <v>1.0216348123576127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6B9A-9AEC-4803-9E53-4F622601195A}">
  <sheetPr>
    <pageSetUpPr fitToPage="1"/>
  </sheetPr>
  <dimension ref="A1:R25"/>
  <sheetViews>
    <sheetView zoomScale="85" zoomScaleNormal="85" workbookViewId="0">
      <selection activeCell="L17" sqref="L17"/>
    </sheetView>
  </sheetViews>
  <sheetFormatPr defaultRowHeight="14.25" x14ac:dyDescent="0.45"/>
  <cols>
    <col min="1" max="1" width="4.53125" bestFit="1" customWidth="1"/>
    <col min="2" max="2" width="17.33203125" bestFit="1" customWidth="1"/>
  </cols>
  <sheetData>
    <row r="1" spans="1:18" ht="23.65" thickBot="1" x14ac:dyDescent="0.5">
      <c r="A1" s="152" t="s">
        <v>276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18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29" t="s">
        <v>107</v>
      </c>
      <c r="R2" s="29" t="s">
        <v>123</v>
      </c>
    </row>
    <row r="3" spans="1:18" x14ac:dyDescent="0.45">
      <c r="A3" s="31">
        <v>1</v>
      </c>
      <c r="B3" s="18" t="s">
        <v>120</v>
      </c>
      <c r="C3" s="19" t="s">
        <v>17</v>
      </c>
      <c r="D3" s="32">
        <f>(SUM(F3:R3)-LARGE(F3:R3,1)-LARGE(F3:R3,2)-LARGE(F3:R3,3))/10</f>
        <v>55.886999999999986</v>
      </c>
      <c r="E3" s="32">
        <f t="shared" ref="E3:E25" si="0">MIN(F3:R3)</f>
        <v>54.32</v>
      </c>
      <c r="F3" s="18">
        <v>54.32</v>
      </c>
      <c r="G3" s="33">
        <v>56.51</v>
      </c>
      <c r="H3" s="33">
        <v>56.44</v>
      </c>
      <c r="I3" s="33">
        <v>56.49</v>
      </c>
      <c r="J3" s="33">
        <v>55.07</v>
      </c>
      <c r="K3" s="33">
        <v>55.86</v>
      </c>
      <c r="L3" s="33">
        <v>56.72</v>
      </c>
      <c r="M3" s="33">
        <v>62.15</v>
      </c>
      <c r="N3" s="33">
        <v>55.06</v>
      </c>
      <c r="O3" s="33">
        <v>57.36</v>
      </c>
      <c r="P3" s="33">
        <v>200</v>
      </c>
      <c r="Q3" s="105">
        <v>55.04</v>
      </c>
      <c r="R3" s="19">
        <v>61.31</v>
      </c>
    </row>
    <row r="4" spans="1:18" x14ac:dyDescent="0.45">
      <c r="A4" s="34">
        <v>2</v>
      </c>
      <c r="B4" s="35" t="s">
        <v>277</v>
      </c>
      <c r="C4" s="36" t="s">
        <v>17</v>
      </c>
      <c r="D4" s="32">
        <f t="shared" ref="D4:D25" si="1">(SUM(F4:R4)-LARGE(F4:R4,1)-LARGE(F4:R4,2)-LARGE(F4:R4,3))/10</f>
        <v>56.013999999999996</v>
      </c>
      <c r="E4" s="32">
        <f t="shared" si="0"/>
        <v>54.5</v>
      </c>
      <c r="F4" s="23">
        <v>57.82</v>
      </c>
      <c r="G4" s="85">
        <v>56.63</v>
      </c>
      <c r="H4" s="85">
        <v>56.54</v>
      </c>
      <c r="I4" s="85">
        <v>60.07</v>
      </c>
      <c r="J4" s="85">
        <v>60.49</v>
      </c>
      <c r="K4" s="85">
        <v>54.73</v>
      </c>
      <c r="L4" s="85">
        <v>57.4</v>
      </c>
      <c r="M4" s="85">
        <v>56.32</v>
      </c>
      <c r="N4" s="85">
        <v>54.53</v>
      </c>
      <c r="O4" s="85">
        <v>54.72</v>
      </c>
      <c r="P4" s="85">
        <v>54.5</v>
      </c>
      <c r="Q4" s="106">
        <v>59.71</v>
      </c>
      <c r="R4" s="24">
        <v>56.95</v>
      </c>
    </row>
    <row r="5" spans="1:18" x14ac:dyDescent="0.45">
      <c r="A5" s="52">
        <f t="shared" ref="A5:A25" si="2">A4+1</f>
        <v>3</v>
      </c>
      <c r="B5" s="35" t="s">
        <v>58</v>
      </c>
      <c r="C5" s="36" t="s">
        <v>17</v>
      </c>
      <c r="D5" s="32">
        <f t="shared" si="1"/>
        <v>57.751999999999995</v>
      </c>
      <c r="E5" s="32">
        <f t="shared" si="0"/>
        <v>55.6</v>
      </c>
      <c r="F5" s="23">
        <v>60.01</v>
      </c>
      <c r="G5" s="85">
        <v>58.83</v>
      </c>
      <c r="H5" s="85">
        <v>61.34</v>
      </c>
      <c r="I5" s="85">
        <v>56.4</v>
      </c>
      <c r="J5" s="85">
        <v>59.85</v>
      </c>
      <c r="K5" s="85">
        <v>55.6</v>
      </c>
      <c r="L5" s="85">
        <v>56.2</v>
      </c>
      <c r="M5" s="85">
        <v>62.33</v>
      </c>
      <c r="N5" s="85">
        <v>57.78</v>
      </c>
      <c r="O5" s="85">
        <v>56.52</v>
      </c>
      <c r="P5" s="85">
        <v>61.31</v>
      </c>
      <c r="Q5" s="106">
        <v>57.1</v>
      </c>
      <c r="R5" s="24">
        <v>59.23</v>
      </c>
    </row>
    <row r="6" spans="1:18" x14ac:dyDescent="0.45">
      <c r="A6" s="9">
        <f t="shared" si="2"/>
        <v>4</v>
      </c>
      <c r="B6" s="35" t="s">
        <v>111</v>
      </c>
      <c r="C6" s="36" t="s">
        <v>17</v>
      </c>
      <c r="D6" s="32">
        <f t="shared" si="1"/>
        <v>57.826000000000001</v>
      </c>
      <c r="E6" s="32">
        <f t="shared" si="0"/>
        <v>56.91</v>
      </c>
      <c r="F6" s="23">
        <v>57.95</v>
      </c>
      <c r="G6" s="85">
        <v>200</v>
      </c>
      <c r="H6" s="85">
        <v>200</v>
      </c>
      <c r="I6" s="85">
        <v>56.91</v>
      </c>
      <c r="J6" s="85">
        <v>58.21</v>
      </c>
      <c r="K6" s="85">
        <v>57.28</v>
      </c>
      <c r="L6" s="85">
        <v>59</v>
      </c>
      <c r="M6" s="85">
        <v>58.64</v>
      </c>
      <c r="N6" s="85">
        <v>64.31</v>
      </c>
      <c r="O6" s="85">
        <v>57.91</v>
      </c>
      <c r="P6" s="85">
        <v>57.01</v>
      </c>
      <c r="Q6" s="106">
        <v>57.93</v>
      </c>
      <c r="R6" s="24">
        <v>57.42</v>
      </c>
    </row>
    <row r="7" spans="1:18" x14ac:dyDescent="0.45">
      <c r="A7" s="39">
        <f t="shared" si="2"/>
        <v>5</v>
      </c>
      <c r="B7" s="35" t="s">
        <v>69</v>
      </c>
      <c r="C7" s="36" t="s">
        <v>13</v>
      </c>
      <c r="D7" s="32">
        <f t="shared" si="1"/>
        <v>57.837000000000003</v>
      </c>
      <c r="E7" s="32">
        <f t="shared" si="0"/>
        <v>56.18</v>
      </c>
      <c r="F7" s="23">
        <v>61.74</v>
      </c>
      <c r="G7" s="85">
        <v>59.88</v>
      </c>
      <c r="H7" s="85">
        <v>61.02</v>
      </c>
      <c r="I7" s="85">
        <v>58.94</v>
      </c>
      <c r="J7" s="85">
        <v>58.43</v>
      </c>
      <c r="K7" s="85">
        <v>58.15</v>
      </c>
      <c r="L7" s="85">
        <v>57.98</v>
      </c>
      <c r="M7" s="85">
        <v>56.61</v>
      </c>
      <c r="N7" s="85">
        <v>57.72</v>
      </c>
      <c r="O7" s="85">
        <v>56.18</v>
      </c>
      <c r="P7" s="85">
        <v>56.64</v>
      </c>
      <c r="Q7" s="106">
        <v>200</v>
      </c>
      <c r="R7" s="24">
        <v>57.84</v>
      </c>
    </row>
    <row r="8" spans="1:18" x14ac:dyDescent="0.45">
      <c r="A8" s="39">
        <f t="shared" si="2"/>
        <v>6</v>
      </c>
      <c r="B8" s="35" t="s">
        <v>135</v>
      </c>
      <c r="C8" s="36" t="s">
        <v>13</v>
      </c>
      <c r="D8" s="32">
        <f t="shared" si="1"/>
        <v>58.462000000000003</v>
      </c>
      <c r="E8" s="32">
        <f t="shared" si="0"/>
        <v>57.33</v>
      </c>
      <c r="F8" s="23">
        <v>67.67</v>
      </c>
      <c r="G8" s="85">
        <v>57.33</v>
      </c>
      <c r="H8" s="85">
        <v>59.13</v>
      </c>
      <c r="I8" s="85">
        <v>57.99</v>
      </c>
      <c r="J8" s="85">
        <v>58.3</v>
      </c>
      <c r="K8" s="85">
        <v>57.9</v>
      </c>
      <c r="L8" s="85">
        <v>59.92</v>
      </c>
      <c r="M8" s="85">
        <v>59.25</v>
      </c>
      <c r="N8" s="85">
        <v>58.46</v>
      </c>
      <c r="O8" s="85">
        <v>58.03</v>
      </c>
      <c r="P8" s="85">
        <v>58.31</v>
      </c>
      <c r="Q8" s="106">
        <v>61.66</v>
      </c>
      <c r="R8" s="24">
        <v>64.45</v>
      </c>
    </row>
    <row r="9" spans="1:18" x14ac:dyDescent="0.45">
      <c r="A9" s="39">
        <f t="shared" si="2"/>
        <v>7</v>
      </c>
      <c r="B9" s="35" t="s">
        <v>49</v>
      </c>
      <c r="C9" s="36" t="s">
        <v>15</v>
      </c>
      <c r="D9" s="32">
        <f t="shared" si="1"/>
        <v>58.64</v>
      </c>
      <c r="E9" s="32">
        <f t="shared" si="0"/>
        <v>55.86</v>
      </c>
      <c r="F9" s="23">
        <v>63.04</v>
      </c>
      <c r="G9" s="85">
        <v>58.93</v>
      </c>
      <c r="H9" s="85">
        <v>57.42</v>
      </c>
      <c r="I9" s="85">
        <v>63.87</v>
      </c>
      <c r="J9" s="85">
        <v>62.37</v>
      </c>
      <c r="K9" s="85">
        <v>58.29</v>
      </c>
      <c r="L9" s="85">
        <v>63.24</v>
      </c>
      <c r="M9" s="85">
        <v>58.59</v>
      </c>
      <c r="N9" s="85">
        <v>56.96</v>
      </c>
      <c r="O9" s="85">
        <v>55.86</v>
      </c>
      <c r="P9" s="85">
        <v>57.78</v>
      </c>
      <c r="Q9" s="106">
        <v>62.52</v>
      </c>
      <c r="R9" s="24">
        <v>57.68</v>
      </c>
    </row>
    <row r="10" spans="1:18" x14ac:dyDescent="0.45">
      <c r="A10" s="39">
        <f t="shared" si="2"/>
        <v>8</v>
      </c>
      <c r="B10" s="35" t="s">
        <v>43</v>
      </c>
      <c r="C10" s="36" t="s">
        <v>15</v>
      </c>
      <c r="D10" s="32">
        <f t="shared" si="1"/>
        <v>59.035000000000004</v>
      </c>
      <c r="E10" s="32">
        <f t="shared" si="0"/>
        <v>55.91</v>
      </c>
      <c r="F10" s="23">
        <v>57.63</v>
      </c>
      <c r="G10" s="85">
        <v>59.54</v>
      </c>
      <c r="H10" s="85">
        <v>57.75</v>
      </c>
      <c r="I10" s="85">
        <v>62.7</v>
      </c>
      <c r="J10" s="85">
        <v>623.89</v>
      </c>
      <c r="K10" s="85">
        <v>60.18</v>
      </c>
      <c r="L10" s="85">
        <v>57.6</v>
      </c>
      <c r="M10" s="85">
        <v>55.91</v>
      </c>
      <c r="N10" s="85">
        <v>61.25</v>
      </c>
      <c r="O10" s="85">
        <v>57</v>
      </c>
      <c r="P10" s="85">
        <v>200</v>
      </c>
      <c r="Q10" s="106">
        <v>200</v>
      </c>
      <c r="R10" s="24">
        <v>60.79</v>
      </c>
    </row>
    <row r="11" spans="1:18" x14ac:dyDescent="0.45">
      <c r="A11" s="39">
        <f t="shared" si="2"/>
        <v>9</v>
      </c>
      <c r="B11" s="35" t="s">
        <v>278</v>
      </c>
      <c r="C11" s="36" t="s">
        <v>13</v>
      </c>
      <c r="D11" s="32">
        <f t="shared" si="1"/>
        <v>59.099000000000004</v>
      </c>
      <c r="E11" s="32">
        <f t="shared" si="0"/>
        <v>56.23</v>
      </c>
      <c r="F11" s="23">
        <v>67.33</v>
      </c>
      <c r="G11" s="85">
        <v>60.64</v>
      </c>
      <c r="H11" s="85">
        <v>65.94</v>
      </c>
      <c r="I11" s="85">
        <v>59.8</v>
      </c>
      <c r="J11" s="85">
        <v>60.84</v>
      </c>
      <c r="K11" s="85">
        <v>58</v>
      </c>
      <c r="L11" s="85">
        <v>58.14</v>
      </c>
      <c r="M11" s="85">
        <v>56.23</v>
      </c>
      <c r="N11" s="85">
        <v>57.58</v>
      </c>
      <c r="O11" s="85">
        <v>57.08</v>
      </c>
      <c r="P11" s="85">
        <v>200</v>
      </c>
      <c r="Q11" s="106">
        <v>62.26</v>
      </c>
      <c r="R11" s="24">
        <v>60.42</v>
      </c>
    </row>
    <row r="12" spans="1:18" x14ac:dyDescent="0.45">
      <c r="A12" s="39">
        <f t="shared" si="2"/>
        <v>10</v>
      </c>
      <c r="B12" s="35" t="s">
        <v>70</v>
      </c>
      <c r="C12" s="36" t="s">
        <v>8</v>
      </c>
      <c r="D12" s="32">
        <f t="shared" si="1"/>
        <v>59.221100000000014</v>
      </c>
      <c r="E12" s="32">
        <f t="shared" si="0"/>
        <v>57.66</v>
      </c>
      <c r="F12" s="23">
        <v>59.1</v>
      </c>
      <c r="G12" s="85">
        <v>200</v>
      </c>
      <c r="H12" s="85">
        <v>59.04</v>
      </c>
      <c r="I12" s="85">
        <v>200</v>
      </c>
      <c r="J12" s="85">
        <v>61.75</v>
      </c>
      <c r="K12" s="85">
        <v>59.03</v>
      </c>
      <c r="L12" s="85">
        <v>58.75</v>
      </c>
      <c r="M12" s="85">
        <v>58.11</v>
      </c>
      <c r="N12" s="85">
        <v>60.091000000000001</v>
      </c>
      <c r="O12" s="85">
        <v>66.14</v>
      </c>
      <c r="P12" s="85">
        <v>57.66</v>
      </c>
      <c r="Q12" s="106">
        <v>58.13</v>
      </c>
      <c r="R12" s="24">
        <v>60.55</v>
      </c>
    </row>
    <row r="13" spans="1:18" x14ac:dyDescent="0.45">
      <c r="A13" s="39">
        <f t="shared" si="2"/>
        <v>11</v>
      </c>
      <c r="B13" s="35" t="s">
        <v>279</v>
      </c>
      <c r="C13" s="36" t="s">
        <v>13</v>
      </c>
      <c r="D13" s="32">
        <f t="shared" si="1"/>
        <v>60.188000000000024</v>
      </c>
      <c r="E13" s="32">
        <f t="shared" si="0"/>
        <v>57.54</v>
      </c>
      <c r="F13" s="23">
        <v>61.6</v>
      </c>
      <c r="G13" s="85">
        <v>60.88</v>
      </c>
      <c r="H13" s="85">
        <v>59.91</v>
      </c>
      <c r="I13" s="85">
        <v>61.01</v>
      </c>
      <c r="J13" s="85">
        <v>62.85</v>
      </c>
      <c r="K13" s="85">
        <v>59.74</v>
      </c>
      <c r="L13" s="85">
        <v>64.930000000000007</v>
      </c>
      <c r="M13" s="85">
        <v>57.54</v>
      </c>
      <c r="N13" s="85">
        <v>59.6</v>
      </c>
      <c r="O13" s="85">
        <v>58.32</v>
      </c>
      <c r="P13" s="85">
        <v>64.17</v>
      </c>
      <c r="Q13" s="106">
        <v>64.56</v>
      </c>
      <c r="R13" s="24">
        <v>60.43</v>
      </c>
    </row>
    <row r="14" spans="1:18" x14ac:dyDescent="0.45">
      <c r="A14" s="39">
        <f t="shared" si="2"/>
        <v>12</v>
      </c>
      <c r="B14" s="35" t="s">
        <v>280</v>
      </c>
      <c r="C14" s="36" t="s">
        <v>8</v>
      </c>
      <c r="D14" s="32">
        <f t="shared" si="1"/>
        <v>60.451999999999998</v>
      </c>
      <c r="E14" s="32">
        <f t="shared" si="0"/>
        <v>57.66</v>
      </c>
      <c r="F14" s="23">
        <v>59.55</v>
      </c>
      <c r="G14" s="85">
        <v>66.94</v>
      </c>
      <c r="H14" s="85">
        <v>63.71</v>
      </c>
      <c r="I14" s="85">
        <v>62.22</v>
      </c>
      <c r="J14" s="85">
        <v>66.8</v>
      </c>
      <c r="K14" s="85">
        <v>64.25</v>
      </c>
      <c r="L14" s="85">
        <v>60.4</v>
      </c>
      <c r="M14" s="85">
        <v>59.73</v>
      </c>
      <c r="N14" s="85">
        <v>58.77</v>
      </c>
      <c r="O14" s="85">
        <v>57.66</v>
      </c>
      <c r="P14" s="85">
        <v>58.1</v>
      </c>
      <c r="Q14" s="106">
        <v>200</v>
      </c>
      <c r="R14" s="24">
        <v>60.13</v>
      </c>
    </row>
    <row r="15" spans="1:18" x14ac:dyDescent="0.45">
      <c r="A15" s="39">
        <f t="shared" si="2"/>
        <v>13</v>
      </c>
      <c r="B15" s="35" t="s">
        <v>113</v>
      </c>
      <c r="C15" s="36" t="s">
        <v>15</v>
      </c>
      <c r="D15" s="32">
        <f t="shared" si="1"/>
        <v>61.344999999999992</v>
      </c>
      <c r="E15" s="32">
        <f t="shared" si="0"/>
        <v>59.74</v>
      </c>
      <c r="F15" s="23">
        <v>59.74</v>
      </c>
      <c r="G15" s="85">
        <v>60.11</v>
      </c>
      <c r="H15" s="85">
        <v>59.94</v>
      </c>
      <c r="I15" s="85">
        <v>200</v>
      </c>
      <c r="J15" s="85">
        <v>62.37</v>
      </c>
      <c r="K15" s="85">
        <v>60.51</v>
      </c>
      <c r="L15" s="85">
        <v>60.62</v>
      </c>
      <c r="M15" s="85">
        <v>61.05</v>
      </c>
      <c r="N15" s="85">
        <v>67.28</v>
      </c>
      <c r="O15" s="85">
        <v>67.88</v>
      </c>
      <c r="P15" s="85">
        <v>60.23</v>
      </c>
      <c r="Q15" s="106">
        <v>68.930000000000007</v>
      </c>
      <c r="R15" s="24">
        <v>61.6</v>
      </c>
    </row>
    <row r="16" spans="1:18" x14ac:dyDescent="0.45">
      <c r="A16" s="39">
        <f t="shared" si="2"/>
        <v>14</v>
      </c>
      <c r="B16" s="35" t="s">
        <v>281</v>
      </c>
      <c r="C16" s="36" t="s">
        <v>15</v>
      </c>
      <c r="D16" s="32">
        <f t="shared" si="1"/>
        <v>62.291999999999994</v>
      </c>
      <c r="E16" s="32">
        <f t="shared" si="0"/>
        <v>59.81</v>
      </c>
      <c r="F16" s="23">
        <v>60.71</v>
      </c>
      <c r="G16" s="85">
        <v>65</v>
      </c>
      <c r="H16" s="85">
        <v>62.94</v>
      </c>
      <c r="I16" s="85">
        <v>61.86</v>
      </c>
      <c r="J16" s="85">
        <v>65.180000000000007</v>
      </c>
      <c r="K16" s="85">
        <v>60.89</v>
      </c>
      <c r="L16" s="85">
        <v>60.08</v>
      </c>
      <c r="M16" s="85">
        <v>66.33</v>
      </c>
      <c r="N16" s="85">
        <v>60.39</v>
      </c>
      <c r="O16" s="85">
        <v>66.06</v>
      </c>
      <c r="P16" s="85">
        <v>59.81</v>
      </c>
      <c r="Q16" s="106">
        <v>67.44</v>
      </c>
      <c r="R16" s="24">
        <v>70.38</v>
      </c>
    </row>
    <row r="17" spans="1:18" x14ac:dyDescent="0.45">
      <c r="A17" s="39">
        <f t="shared" si="2"/>
        <v>15</v>
      </c>
      <c r="B17" s="35" t="s">
        <v>85</v>
      </c>
      <c r="C17" s="36" t="s">
        <v>15</v>
      </c>
      <c r="D17" s="32">
        <f t="shared" si="1"/>
        <v>62.679999999999993</v>
      </c>
      <c r="E17" s="32">
        <f t="shared" si="0"/>
        <v>60.27</v>
      </c>
      <c r="F17" s="23">
        <v>65.23</v>
      </c>
      <c r="G17" s="85">
        <v>200</v>
      </c>
      <c r="H17" s="85">
        <v>200</v>
      </c>
      <c r="I17" s="85">
        <v>200</v>
      </c>
      <c r="J17" s="85">
        <v>62.97</v>
      </c>
      <c r="K17" s="85">
        <v>62.92</v>
      </c>
      <c r="L17" s="85">
        <v>61.82</v>
      </c>
      <c r="M17" s="85">
        <v>60.27</v>
      </c>
      <c r="N17" s="85">
        <v>62.17</v>
      </c>
      <c r="O17" s="85">
        <v>62.91</v>
      </c>
      <c r="P17" s="85">
        <v>66.540000000000006</v>
      </c>
      <c r="Q17" s="106">
        <v>61.21</v>
      </c>
      <c r="R17" s="24">
        <v>60.76</v>
      </c>
    </row>
    <row r="18" spans="1:18" x14ac:dyDescent="0.45">
      <c r="A18" s="39">
        <f t="shared" si="2"/>
        <v>16</v>
      </c>
      <c r="B18" s="35" t="s">
        <v>283</v>
      </c>
      <c r="C18" s="36" t="s">
        <v>8</v>
      </c>
      <c r="D18" s="32">
        <f t="shared" si="1"/>
        <v>63.032999999999994</v>
      </c>
      <c r="E18" s="32">
        <f t="shared" si="0"/>
        <v>59.73</v>
      </c>
      <c r="F18" s="23">
        <v>61.81</v>
      </c>
      <c r="G18" s="85">
        <v>65.709999999999994</v>
      </c>
      <c r="H18" s="85">
        <v>64.12</v>
      </c>
      <c r="I18" s="85">
        <v>60.69</v>
      </c>
      <c r="J18" s="85">
        <v>62.47</v>
      </c>
      <c r="K18" s="85">
        <v>64.88</v>
      </c>
      <c r="L18" s="85">
        <v>63.87</v>
      </c>
      <c r="M18" s="85">
        <v>63.87</v>
      </c>
      <c r="N18" s="85">
        <v>72.930000000000007</v>
      </c>
      <c r="O18" s="85">
        <v>64.209999999999994</v>
      </c>
      <c r="P18" s="85">
        <v>59.73</v>
      </c>
      <c r="Q18" s="106">
        <v>200</v>
      </c>
      <c r="R18" s="24">
        <v>64.680000000000007</v>
      </c>
    </row>
    <row r="19" spans="1:18" x14ac:dyDescent="0.45">
      <c r="A19" s="39">
        <f t="shared" si="2"/>
        <v>17</v>
      </c>
      <c r="B19" s="35" t="s">
        <v>282</v>
      </c>
      <c r="C19" s="36" t="s">
        <v>13</v>
      </c>
      <c r="D19" s="32">
        <f t="shared" si="1"/>
        <v>63.589000000000013</v>
      </c>
      <c r="E19" s="32">
        <f t="shared" si="0"/>
        <v>60.7</v>
      </c>
      <c r="F19" s="23">
        <v>69.8</v>
      </c>
      <c r="G19" s="85">
        <v>63.8</v>
      </c>
      <c r="H19" s="85">
        <v>70.319999999999993</v>
      </c>
      <c r="I19" s="85">
        <v>63.3</v>
      </c>
      <c r="J19" s="85">
        <v>60.7</v>
      </c>
      <c r="K19" s="85">
        <v>62.34</v>
      </c>
      <c r="L19" s="85">
        <v>68.06</v>
      </c>
      <c r="M19" s="85">
        <v>61.91</v>
      </c>
      <c r="N19" s="85">
        <v>68.77</v>
      </c>
      <c r="O19" s="85">
        <v>62.85</v>
      </c>
      <c r="P19" s="85">
        <v>62.8</v>
      </c>
      <c r="Q19" s="106">
        <v>61.36</v>
      </c>
      <c r="R19" s="24">
        <v>71.650000000000006</v>
      </c>
    </row>
    <row r="20" spans="1:18" x14ac:dyDescent="0.45">
      <c r="A20" s="39">
        <f t="shared" si="2"/>
        <v>18</v>
      </c>
      <c r="B20" s="35" t="s">
        <v>109</v>
      </c>
      <c r="C20" s="36" t="s">
        <v>8</v>
      </c>
      <c r="D20" s="32">
        <f t="shared" si="1"/>
        <v>63.69100000000001</v>
      </c>
      <c r="E20" s="32">
        <f t="shared" si="0"/>
        <v>60.23</v>
      </c>
      <c r="F20" s="23">
        <v>60.98</v>
      </c>
      <c r="G20" s="85">
        <v>70.58</v>
      </c>
      <c r="H20" s="85">
        <v>66.34</v>
      </c>
      <c r="I20" s="85">
        <v>70.430000000000007</v>
      </c>
      <c r="J20" s="85">
        <v>66.599999999999994</v>
      </c>
      <c r="K20" s="85">
        <v>64.180000000000007</v>
      </c>
      <c r="L20" s="85">
        <v>70.209999999999994</v>
      </c>
      <c r="M20" s="85">
        <v>60.23</v>
      </c>
      <c r="N20" s="85">
        <v>61.37</v>
      </c>
      <c r="O20" s="85">
        <v>200</v>
      </c>
      <c r="P20" s="85">
        <v>63.62</v>
      </c>
      <c r="Q20" s="106">
        <v>61.69</v>
      </c>
      <c r="R20" s="24">
        <v>61.69</v>
      </c>
    </row>
    <row r="21" spans="1:18" x14ac:dyDescent="0.45">
      <c r="A21" s="39">
        <f t="shared" si="2"/>
        <v>19</v>
      </c>
      <c r="B21" s="35" t="s">
        <v>289</v>
      </c>
      <c r="C21" s="36" t="s">
        <v>10</v>
      </c>
      <c r="D21" s="32">
        <f t="shared" si="1"/>
        <v>66.167000000000002</v>
      </c>
      <c r="E21" s="32">
        <f t="shared" si="0"/>
        <v>59.95</v>
      </c>
      <c r="F21" s="23">
        <v>59.95</v>
      </c>
      <c r="G21" s="85">
        <v>62.29</v>
      </c>
      <c r="H21" s="85">
        <v>66.040000000000006</v>
      </c>
      <c r="I21" s="85">
        <v>200</v>
      </c>
      <c r="J21" s="85">
        <v>68.86</v>
      </c>
      <c r="K21" s="85">
        <v>70.08</v>
      </c>
      <c r="L21" s="85">
        <v>60.92</v>
      </c>
      <c r="M21" s="85">
        <v>200</v>
      </c>
      <c r="N21" s="85">
        <v>85.9</v>
      </c>
      <c r="O21" s="85">
        <v>70.37</v>
      </c>
      <c r="P21" s="85">
        <v>74.34</v>
      </c>
      <c r="Q21" s="106">
        <v>60.76</v>
      </c>
      <c r="R21" s="24">
        <v>68.06</v>
      </c>
    </row>
    <row r="22" spans="1:18" x14ac:dyDescent="0.45">
      <c r="A22" s="39">
        <f t="shared" si="2"/>
        <v>20</v>
      </c>
      <c r="B22" s="35" t="s">
        <v>284</v>
      </c>
      <c r="C22" s="36" t="s">
        <v>10</v>
      </c>
      <c r="D22" s="32">
        <f t="shared" si="1"/>
        <v>66.889999999999986</v>
      </c>
      <c r="E22" s="32">
        <f t="shared" si="0"/>
        <v>62.57</v>
      </c>
      <c r="F22" s="23">
        <v>200</v>
      </c>
      <c r="G22" s="85">
        <v>67.13</v>
      </c>
      <c r="H22" s="85">
        <v>65.760000000000005</v>
      </c>
      <c r="I22" s="85">
        <v>71.25</v>
      </c>
      <c r="J22" s="85">
        <v>69.849999999999994</v>
      </c>
      <c r="K22" s="85">
        <v>66.25</v>
      </c>
      <c r="L22" s="85">
        <v>63.23</v>
      </c>
      <c r="M22" s="85">
        <v>200</v>
      </c>
      <c r="N22" s="85">
        <v>68.349999999999994</v>
      </c>
      <c r="O22" s="85">
        <v>62.57</v>
      </c>
      <c r="P22" s="85">
        <v>68.67</v>
      </c>
      <c r="Q22" s="106">
        <v>200</v>
      </c>
      <c r="R22" s="24">
        <v>65.84</v>
      </c>
    </row>
    <row r="23" spans="1:18" x14ac:dyDescent="0.45">
      <c r="A23" s="39">
        <f t="shared" si="2"/>
        <v>21</v>
      </c>
      <c r="B23" s="35" t="s">
        <v>285</v>
      </c>
      <c r="C23" s="36" t="s">
        <v>10</v>
      </c>
      <c r="D23" s="32">
        <f t="shared" si="1"/>
        <v>67.62</v>
      </c>
      <c r="E23" s="32">
        <f t="shared" si="0"/>
        <v>62.83</v>
      </c>
      <c r="F23" s="23">
        <v>65.930000000000007</v>
      </c>
      <c r="G23" s="85">
        <v>200</v>
      </c>
      <c r="H23" s="85">
        <v>200</v>
      </c>
      <c r="I23" s="85">
        <v>78.680000000000007</v>
      </c>
      <c r="J23" s="85">
        <v>74.760000000000005</v>
      </c>
      <c r="K23" s="85">
        <v>62.83</v>
      </c>
      <c r="L23" s="85">
        <v>71.19</v>
      </c>
      <c r="M23" s="85">
        <v>72.7</v>
      </c>
      <c r="N23" s="85">
        <v>65.209999999999994</v>
      </c>
      <c r="O23" s="85">
        <v>63.81</v>
      </c>
      <c r="P23" s="85">
        <v>67.87</v>
      </c>
      <c r="Q23" s="106">
        <v>66.95</v>
      </c>
      <c r="R23" s="24">
        <v>64.95</v>
      </c>
    </row>
    <row r="24" spans="1:18" x14ac:dyDescent="0.45">
      <c r="A24" s="39">
        <f t="shared" si="2"/>
        <v>22</v>
      </c>
      <c r="B24" s="35" t="s">
        <v>286</v>
      </c>
      <c r="C24" s="36" t="s">
        <v>290</v>
      </c>
      <c r="D24" s="32">
        <f t="shared" si="1"/>
        <v>71.933999999999997</v>
      </c>
      <c r="E24" s="32">
        <f t="shared" si="0"/>
        <v>65.78</v>
      </c>
      <c r="F24" s="23">
        <v>200</v>
      </c>
      <c r="G24" s="85">
        <v>72.900000000000006</v>
      </c>
      <c r="H24" s="85">
        <v>65.78</v>
      </c>
      <c r="I24" s="85">
        <v>78.59</v>
      </c>
      <c r="J24" s="85">
        <v>71.53</v>
      </c>
      <c r="K24" s="85">
        <v>68.86</v>
      </c>
      <c r="L24" s="85">
        <v>66.09</v>
      </c>
      <c r="M24" s="85">
        <v>67.75</v>
      </c>
      <c r="N24" s="85">
        <v>66.39</v>
      </c>
      <c r="O24" s="85">
        <v>67.23</v>
      </c>
      <c r="P24" s="85">
        <v>200</v>
      </c>
      <c r="Q24" s="106">
        <v>200</v>
      </c>
      <c r="R24" s="24">
        <v>94.22</v>
      </c>
    </row>
    <row r="25" spans="1:18" ht="14.65" thickBot="1" x14ac:dyDescent="0.5">
      <c r="A25" s="10">
        <f t="shared" si="2"/>
        <v>23</v>
      </c>
      <c r="B25" s="25" t="s">
        <v>287</v>
      </c>
      <c r="C25" s="26" t="s">
        <v>10</v>
      </c>
      <c r="D25" s="93">
        <f t="shared" si="1"/>
        <v>72.324000000000012</v>
      </c>
      <c r="E25" s="42">
        <f t="shared" si="0"/>
        <v>65.930000000000007</v>
      </c>
      <c r="F25" s="25">
        <v>200</v>
      </c>
      <c r="G25" s="40">
        <v>200</v>
      </c>
      <c r="H25" s="40">
        <v>82.33</v>
      </c>
      <c r="I25" s="40">
        <v>68.959999999999994</v>
      </c>
      <c r="J25" s="40">
        <v>82.91</v>
      </c>
      <c r="K25" s="40">
        <v>72.77</v>
      </c>
      <c r="L25" s="40">
        <v>73.760000000000005</v>
      </c>
      <c r="M25" s="40">
        <v>72.95</v>
      </c>
      <c r="N25" s="40">
        <v>70.67</v>
      </c>
      <c r="O25" s="40">
        <v>70.739999999999995</v>
      </c>
      <c r="P25" s="40">
        <v>65.930000000000007</v>
      </c>
      <c r="Q25" s="41">
        <v>75.48</v>
      </c>
      <c r="R25" s="26">
        <v>69.650000000000006</v>
      </c>
    </row>
  </sheetData>
  <sortState xmlns:xlrd2="http://schemas.microsoft.com/office/spreadsheetml/2017/richdata2" ref="A3:R25">
    <sortCondition ref="D3:D25"/>
  </sortState>
  <mergeCells count="1">
    <mergeCell ref="A1:R1"/>
  </mergeCells>
  <conditionalFormatting sqref="E1:E25">
    <cfRule type="top10" dxfId="61" priority="158" bottom="1" rank="1"/>
  </conditionalFormatting>
  <conditionalFormatting sqref="F3:R25">
    <cfRule type="cellIs" dxfId="60" priority="1" operator="equal">
      <formula>LARGE($F3:$R3,2)</formula>
    </cfRule>
    <cfRule type="cellIs" dxfId="59" priority="2" operator="equal">
      <formula>LARGE($F3:$R3,3)</formula>
    </cfRule>
    <cfRule type="cellIs" dxfId="58" priority="3" operator="equal">
      <formula>LARGE($F3:$R3,1)</formula>
    </cfRule>
  </conditionalFormatting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04D2-F4AA-490B-B03E-7049B7A8219D}">
  <sheetPr>
    <pageSetUpPr fitToPage="1"/>
  </sheetPr>
  <dimension ref="A1:Q22"/>
  <sheetViews>
    <sheetView zoomScaleNormal="100" workbookViewId="0">
      <selection sqref="A1:Q22"/>
    </sheetView>
  </sheetViews>
  <sheetFormatPr defaultRowHeight="14.25" x14ac:dyDescent="0.45"/>
  <cols>
    <col min="1" max="1" width="5" bestFit="1" customWidth="1"/>
    <col min="2" max="2" width="15.86328125" bestFit="1" customWidth="1"/>
    <col min="3" max="3" width="8.1328125" bestFit="1" customWidth="1"/>
    <col min="4" max="4" width="8.46484375" bestFit="1" customWidth="1"/>
    <col min="5" max="5" width="7.53125" bestFit="1" customWidth="1"/>
    <col min="6" max="14" width="8.33203125" bestFit="1" customWidth="1"/>
    <col min="15" max="17" width="9.46484375" bestFit="1" customWidth="1"/>
  </cols>
  <sheetData>
    <row r="1" spans="1:17" ht="23.65" thickBot="1" x14ac:dyDescent="0.5">
      <c r="A1" s="152" t="s">
        <v>248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</row>
    <row r="2" spans="1:17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29" t="s">
        <v>107</v>
      </c>
    </row>
    <row r="3" spans="1:17" x14ac:dyDescent="0.45">
      <c r="A3" s="31">
        <v>1</v>
      </c>
      <c r="B3" s="18" t="s">
        <v>43</v>
      </c>
      <c r="C3" s="19" t="s">
        <v>15</v>
      </c>
      <c r="D3" s="32">
        <f>(SUM(F3:Q3)-LARGE(F3:Q3,1)-LARGE(F3:Q3,2)-LARGE(F3:Q3,3))/9</f>
        <v>60.138888888888886</v>
      </c>
      <c r="E3" s="32">
        <f>MIN(F3:Q3)</f>
        <v>58.58</v>
      </c>
      <c r="F3" s="18">
        <v>64.34</v>
      </c>
      <c r="G3" s="33">
        <v>65.27</v>
      </c>
      <c r="H3" s="33">
        <v>60.57</v>
      </c>
      <c r="I3" s="33">
        <v>59.59</v>
      </c>
      <c r="J3" s="33">
        <v>60.28</v>
      </c>
      <c r="K3" s="33">
        <v>59.78</v>
      </c>
      <c r="L3" s="33">
        <v>60.53</v>
      </c>
      <c r="M3" s="33">
        <v>60.93</v>
      </c>
      <c r="N3" s="33">
        <v>58.58</v>
      </c>
      <c r="O3" s="33">
        <v>60.36</v>
      </c>
      <c r="P3" s="33">
        <v>65.53</v>
      </c>
      <c r="Q3" s="19">
        <v>60.63</v>
      </c>
    </row>
    <row r="4" spans="1:17" x14ac:dyDescent="0.45">
      <c r="A4" s="34">
        <v>2</v>
      </c>
      <c r="B4" s="35" t="s">
        <v>57</v>
      </c>
      <c r="C4" s="36" t="s">
        <v>10</v>
      </c>
      <c r="D4" s="32">
        <f t="shared" ref="D4:D22" si="0">(SUM(F4:Q4)-LARGE(F4:Q4,1)-LARGE(F4:Q4,2)-LARGE(F4:Q4,3))/9</f>
        <v>60.827777777777769</v>
      </c>
      <c r="E4" s="32">
        <f t="shared" ref="E4:E22" si="1">MIN(F4:Q4)</f>
        <v>60.02</v>
      </c>
      <c r="F4" s="23">
        <v>61.61</v>
      </c>
      <c r="G4" s="85">
        <v>60.68</v>
      </c>
      <c r="H4" s="85">
        <v>61.27</v>
      </c>
      <c r="I4" s="85">
        <v>63.39</v>
      </c>
      <c r="J4" s="85">
        <v>60.64</v>
      </c>
      <c r="K4" s="85">
        <v>62.37</v>
      </c>
      <c r="L4" s="85">
        <v>66.95</v>
      </c>
      <c r="M4" s="85">
        <v>60.29</v>
      </c>
      <c r="N4" s="85">
        <v>62</v>
      </c>
      <c r="O4" s="85">
        <v>60.06</v>
      </c>
      <c r="P4" s="85">
        <v>60.02</v>
      </c>
      <c r="Q4" s="24">
        <v>60.88</v>
      </c>
    </row>
    <row r="5" spans="1:17" x14ac:dyDescent="0.45">
      <c r="A5" s="52">
        <f t="shared" ref="A5:A22" si="2">A4+1</f>
        <v>3</v>
      </c>
      <c r="B5" s="35" t="s">
        <v>58</v>
      </c>
      <c r="C5" s="36" t="s">
        <v>17</v>
      </c>
      <c r="D5" s="32">
        <f t="shared" si="0"/>
        <v>61.194444444444471</v>
      </c>
      <c r="E5" s="32">
        <f t="shared" si="1"/>
        <v>59.15</v>
      </c>
      <c r="F5" s="23">
        <v>66.08</v>
      </c>
      <c r="G5" s="85">
        <v>200</v>
      </c>
      <c r="H5" s="85">
        <v>59.15</v>
      </c>
      <c r="I5" s="85">
        <v>59.99</v>
      </c>
      <c r="J5" s="85">
        <v>60.31</v>
      </c>
      <c r="K5" s="85">
        <v>200</v>
      </c>
      <c r="L5" s="85">
        <v>64.7</v>
      </c>
      <c r="M5" s="85">
        <v>59.61</v>
      </c>
      <c r="N5" s="85">
        <v>200</v>
      </c>
      <c r="O5" s="85">
        <v>59.76</v>
      </c>
      <c r="P5" s="85">
        <v>60.45</v>
      </c>
      <c r="Q5" s="24">
        <v>60.7</v>
      </c>
    </row>
    <row r="6" spans="1:17" x14ac:dyDescent="0.45">
      <c r="A6" s="9">
        <f t="shared" si="2"/>
        <v>4</v>
      </c>
      <c r="B6" s="35" t="s">
        <v>70</v>
      </c>
      <c r="C6" s="36" t="s">
        <v>8</v>
      </c>
      <c r="D6" s="32">
        <f t="shared" si="0"/>
        <v>61.236666666666679</v>
      </c>
      <c r="E6" s="32">
        <f t="shared" si="1"/>
        <v>58.83</v>
      </c>
      <c r="F6" s="23">
        <v>67.78</v>
      </c>
      <c r="G6" s="85">
        <v>61.95</v>
      </c>
      <c r="H6" s="85">
        <v>61.6</v>
      </c>
      <c r="I6" s="85">
        <v>63.66</v>
      </c>
      <c r="J6" s="85">
        <v>65.27</v>
      </c>
      <c r="K6" s="85">
        <v>60.69</v>
      </c>
      <c r="L6" s="85">
        <v>62.11</v>
      </c>
      <c r="M6" s="85">
        <v>60.32</v>
      </c>
      <c r="N6" s="85">
        <v>59.35</v>
      </c>
      <c r="O6" s="85">
        <v>58.83</v>
      </c>
      <c r="P6" s="85">
        <v>68.790000000000006</v>
      </c>
      <c r="Q6" s="24">
        <v>62.62</v>
      </c>
    </row>
    <row r="7" spans="1:17" x14ac:dyDescent="0.45">
      <c r="A7" s="39">
        <f t="shared" si="2"/>
        <v>5</v>
      </c>
      <c r="B7" s="35" t="s">
        <v>49</v>
      </c>
      <c r="C7" s="36" t="s">
        <v>15</v>
      </c>
      <c r="D7" s="32">
        <f t="shared" si="0"/>
        <v>62.463333333333338</v>
      </c>
      <c r="E7" s="32">
        <f t="shared" si="1"/>
        <v>59.01</v>
      </c>
      <c r="F7" s="23">
        <v>200</v>
      </c>
      <c r="G7" s="85">
        <v>62.59</v>
      </c>
      <c r="H7" s="85">
        <v>66.23</v>
      </c>
      <c r="I7" s="85">
        <v>61.15</v>
      </c>
      <c r="J7" s="85">
        <v>65.64</v>
      </c>
      <c r="K7" s="85">
        <v>60.95</v>
      </c>
      <c r="L7" s="85">
        <v>59.01</v>
      </c>
      <c r="M7" s="85">
        <v>61.76</v>
      </c>
      <c r="N7" s="85">
        <v>62.04</v>
      </c>
      <c r="O7" s="85">
        <v>62.8</v>
      </c>
      <c r="P7" s="85">
        <v>200</v>
      </c>
      <c r="Q7" s="24">
        <v>200</v>
      </c>
    </row>
    <row r="8" spans="1:17" x14ac:dyDescent="0.45">
      <c r="A8" s="39">
        <f t="shared" si="2"/>
        <v>6</v>
      </c>
      <c r="B8" s="35" t="s">
        <v>120</v>
      </c>
      <c r="C8" s="36" t="s">
        <v>17</v>
      </c>
      <c r="D8" s="32">
        <f t="shared" si="0"/>
        <v>62.6811111111111</v>
      </c>
      <c r="E8" s="32">
        <f t="shared" si="1"/>
        <v>61.28</v>
      </c>
      <c r="F8" s="23">
        <v>61.88</v>
      </c>
      <c r="G8" s="85">
        <v>62.76</v>
      </c>
      <c r="H8" s="85">
        <v>67.599999999999994</v>
      </c>
      <c r="I8" s="85">
        <v>61.28</v>
      </c>
      <c r="J8" s="85">
        <v>67.75</v>
      </c>
      <c r="K8" s="85">
        <v>66.22</v>
      </c>
      <c r="L8" s="85">
        <v>61.55</v>
      </c>
      <c r="M8" s="85">
        <v>63.57</v>
      </c>
      <c r="N8" s="85">
        <v>64.28</v>
      </c>
      <c r="O8" s="85">
        <v>62.73</v>
      </c>
      <c r="P8" s="85">
        <v>62.17</v>
      </c>
      <c r="Q8" s="24">
        <v>63.91</v>
      </c>
    </row>
    <row r="9" spans="1:17" x14ac:dyDescent="0.45">
      <c r="A9" s="39">
        <f t="shared" si="2"/>
        <v>7</v>
      </c>
      <c r="B9" s="35" t="s">
        <v>108</v>
      </c>
      <c r="C9" s="36" t="s">
        <v>10</v>
      </c>
      <c r="D9" s="32">
        <f t="shared" si="0"/>
        <v>63.404444444444444</v>
      </c>
      <c r="E9" s="32">
        <f t="shared" si="1"/>
        <v>59.64</v>
      </c>
      <c r="F9" s="23">
        <v>69.760000000000005</v>
      </c>
      <c r="G9" s="85">
        <v>63.41</v>
      </c>
      <c r="H9" s="85">
        <v>68.88</v>
      </c>
      <c r="I9" s="85">
        <v>59.92</v>
      </c>
      <c r="J9" s="85">
        <v>68.489999999999995</v>
      </c>
      <c r="K9" s="85">
        <v>61.53</v>
      </c>
      <c r="L9" s="85">
        <v>63.02</v>
      </c>
      <c r="M9" s="85">
        <v>59.64</v>
      </c>
      <c r="N9" s="85">
        <v>61.39</v>
      </c>
      <c r="O9" s="85">
        <v>200</v>
      </c>
      <c r="P9" s="85">
        <v>75.5</v>
      </c>
      <c r="Q9" s="24">
        <v>64.36</v>
      </c>
    </row>
    <row r="10" spans="1:17" x14ac:dyDescent="0.45">
      <c r="A10" s="39">
        <f t="shared" si="2"/>
        <v>8</v>
      </c>
      <c r="B10" s="35" t="s">
        <v>109</v>
      </c>
      <c r="C10" s="36" t="s">
        <v>8</v>
      </c>
      <c r="D10" s="32">
        <f t="shared" si="0"/>
        <v>63.647777777777769</v>
      </c>
      <c r="E10" s="32">
        <f t="shared" si="1"/>
        <v>61.25</v>
      </c>
      <c r="F10" s="23">
        <v>65.069999999999993</v>
      </c>
      <c r="G10" s="85">
        <v>69.760000000000005</v>
      </c>
      <c r="H10" s="85">
        <v>73.58</v>
      </c>
      <c r="I10" s="85">
        <v>65.510000000000005</v>
      </c>
      <c r="J10" s="85">
        <v>64.94</v>
      </c>
      <c r="K10" s="85">
        <v>61.25</v>
      </c>
      <c r="L10" s="85">
        <v>65.069999999999993</v>
      </c>
      <c r="M10" s="85">
        <v>62.15</v>
      </c>
      <c r="N10" s="85">
        <v>65.28</v>
      </c>
      <c r="O10" s="85">
        <v>64.77</v>
      </c>
      <c r="P10" s="85">
        <v>62.19</v>
      </c>
      <c r="Q10" s="24">
        <v>62.11</v>
      </c>
    </row>
    <row r="11" spans="1:17" x14ac:dyDescent="0.45">
      <c r="A11" s="39">
        <f t="shared" si="2"/>
        <v>9</v>
      </c>
      <c r="B11" s="35" t="s">
        <v>111</v>
      </c>
      <c r="C11" s="36" t="s">
        <v>17</v>
      </c>
      <c r="D11" s="32">
        <f t="shared" si="0"/>
        <v>63.672222222222217</v>
      </c>
      <c r="E11" s="32">
        <f t="shared" si="1"/>
        <v>60.62</v>
      </c>
      <c r="F11" s="23">
        <v>65</v>
      </c>
      <c r="G11" s="85">
        <v>67.78</v>
      </c>
      <c r="H11" s="85">
        <v>60.62</v>
      </c>
      <c r="I11" s="85">
        <v>68.56</v>
      </c>
      <c r="J11" s="85">
        <v>71.81</v>
      </c>
      <c r="K11" s="85">
        <v>62.7</v>
      </c>
      <c r="L11" s="85">
        <v>63.51</v>
      </c>
      <c r="M11" s="85">
        <v>64.02</v>
      </c>
      <c r="N11" s="85">
        <v>65.14</v>
      </c>
      <c r="O11" s="85">
        <v>60.68</v>
      </c>
      <c r="P11" s="85">
        <v>63.6</v>
      </c>
      <c r="Q11" s="24">
        <v>200</v>
      </c>
    </row>
    <row r="12" spans="1:17" x14ac:dyDescent="0.45">
      <c r="A12" s="39">
        <f t="shared" si="2"/>
        <v>10</v>
      </c>
      <c r="B12" s="35" t="s">
        <v>112</v>
      </c>
      <c r="C12" s="36" t="s">
        <v>8</v>
      </c>
      <c r="D12" s="32">
        <f t="shared" si="0"/>
        <v>65.161111111111097</v>
      </c>
      <c r="E12" s="32">
        <f t="shared" si="1"/>
        <v>62.88</v>
      </c>
      <c r="F12" s="23">
        <v>66.739999999999995</v>
      </c>
      <c r="G12" s="85">
        <v>63.81</v>
      </c>
      <c r="H12" s="85">
        <v>69.37</v>
      </c>
      <c r="I12" s="85">
        <v>71.569999999999993</v>
      </c>
      <c r="J12" s="85">
        <v>64.2</v>
      </c>
      <c r="K12" s="85">
        <v>67.12</v>
      </c>
      <c r="L12" s="85">
        <v>70.69</v>
      </c>
      <c r="M12" s="85">
        <v>62.91</v>
      </c>
      <c r="N12" s="85">
        <v>65.86</v>
      </c>
      <c r="O12" s="85">
        <v>65.599999999999994</v>
      </c>
      <c r="P12" s="85">
        <v>62.88</v>
      </c>
      <c r="Q12" s="24">
        <v>67.33</v>
      </c>
    </row>
    <row r="13" spans="1:17" x14ac:dyDescent="0.45">
      <c r="A13" s="39">
        <f t="shared" si="2"/>
        <v>11</v>
      </c>
      <c r="B13" s="35" t="s">
        <v>85</v>
      </c>
      <c r="C13" s="36" t="s">
        <v>15</v>
      </c>
      <c r="D13" s="32">
        <f t="shared" si="0"/>
        <v>65.286666666666676</v>
      </c>
      <c r="E13" s="32">
        <f t="shared" si="1"/>
        <v>59.49</v>
      </c>
      <c r="F13" s="23">
        <v>200</v>
      </c>
      <c r="G13" s="85">
        <v>70.87</v>
      </c>
      <c r="H13" s="85">
        <v>59.49</v>
      </c>
      <c r="I13" s="85">
        <v>62.47</v>
      </c>
      <c r="J13" s="85">
        <v>71.19</v>
      </c>
      <c r="K13" s="85">
        <v>64.23</v>
      </c>
      <c r="L13" s="85">
        <v>61.84</v>
      </c>
      <c r="M13" s="85">
        <v>200</v>
      </c>
      <c r="N13" s="85">
        <v>64.97</v>
      </c>
      <c r="O13" s="85">
        <v>66.81</v>
      </c>
      <c r="P13" s="85">
        <v>77.83</v>
      </c>
      <c r="Q13" s="24">
        <v>65.709999999999994</v>
      </c>
    </row>
    <row r="14" spans="1:17" x14ac:dyDescent="0.45">
      <c r="A14" s="39">
        <f t="shared" si="2"/>
        <v>12</v>
      </c>
      <c r="B14" s="35" t="s">
        <v>113</v>
      </c>
      <c r="C14" s="36" t="s">
        <v>15</v>
      </c>
      <c r="D14" s="32">
        <f t="shared" si="0"/>
        <v>66.006666666666661</v>
      </c>
      <c r="E14" s="32">
        <f t="shared" si="1"/>
        <v>63.44</v>
      </c>
      <c r="F14" s="23">
        <v>71.03</v>
      </c>
      <c r="G14" s="85">
        <v>63.79</v>
      </c>
      <c r="H14" s="85">
        <v>66.25</v>
      </c>
      <c r="I14" s="85">
        <v>63.44</v>
      </c>
      <c r="J14" s="85">
        <v>200</v>
      </c>
      <c r="K14" s="85">
        <v>65.72</v>
      </c>
      <c r="L14" s="85">
        <v>66.790000000000006</v>
      </c>
      <c r="M14" s="85">
        <v>66.959999999999994</v>
      </c>
      <c r="N14" s="85">
        <v>73.41</v>
      </c>
      <c r="O14" s="85">
        <v>75.5</v>
      </c>
      <c r="P14" s="85">
        <v>66.05</v>
      </c>
      <c r="Q14" s="24">
        <v>64.03</v>
      </c>
    </row>
    <row r="15" spans="1:17" x14ac:dyDescent="0.45">
      <c r="A15" s="39">
        <f t="shared" si="2"/>
        <v>13</v>
      </c>
      <c r="B15" s="35" t="s">
        <v>114</v>
      </c>
      <c r="C15" s="36" t="s">
        <v>13</v>
      </c>
      <c r="D15" s="32">
        <f t="shared" si="0"/>
        <v>66.665555555555557</v>
      </c>
      <c r="E15" s="32">
        <f t="shared" si="1"/>
        <v>62.33</v>
      </c>
      <c r="F15" s="23">
        <v>68.97</v>
      </c>
      <c r="G15" s="85">
        <v>65.56</v>
      </c>
      <c r="H15" s="85">
        <v>66.63</v>
      </c>
      <c r="I15" s="85">
        <v>69.849999999999994</v>
      </c>
      <c r="J15" s="85">
        <v>64.22</v>
      </c>
      <c r="K15" s="85">
        <v>62.33</v>
      </c>
      <c r="L15" s="85">
        <v>69.88</v>
      </c>
      <c r="M15" s="85">
        <v>69.33</v>
      </c>
      <c r="N15" s="85">
        <v>67.150000000000006</v>
      </c>
      <c r="O15" s="85">
        <v>200</v>
      </c>
      <c r="P15" s="85">
        <v>71.52</v>
      </c>
      <c r="Q15" s="24">
        <v>65.95</v>
      </c>
    </row>
    <row r="16" spans="1:17" x14ac:dyDescent="0.45">
      <c r="A16" s="39">
        <f t="shared" si="2"/>
        <v>14</v>
      </c>
      <c r="B16" s="35" t="s">
        <v>121</v>
      </c>
      <c r="C16" s="36" t="s">
        <v>10</v>
      </c>
      <c r="D16" s="32">
        <f t="shared" si="0"/>
        <v>66.92</v>
      </c>
      <c r="E16" s="32">
        <f t="shared" si="1"/>
        <v>63.34</v>
      </c>
      <c r="F16" s="23">
        <v>72.900000000000006</v>
      </c>
      <c r="G16" s="85">
        <v>65.97</v>
      </c>
      <c r="H16" s="85">
        <v>67.97</v>
      </c>
      <c r="I16" s="85">
        <v>63.34</v>
      </c>
      <c r="J16" s="85">
        <v>74.94</v>
      </c>
      <c r="K16" s="85">
        <v>70.92</v>
      </c>
      <c r="L16" s="85">
        <v>68.62</v>
      </c>
      <c r="M16" s="85">
        <v>70.099999999999994</v>
      </c>
      <c r="N16" s="85">
        <v>70.03</v>
      </c>
      <c r="O16" s="85">
        <v>67.36</v>
      </c>
      <c r="P16" s="85">
        <v>64.78</v>
      </c>
      <c r="Q16" s="24">
        <v>64.11</v>
      </c>
    </row>
    <row r="17" spans="1:17" x14ac:dyDescent="0.45">
      <c r="A17" s="39">
        <f t="shared" si="2"/>
        <v>15</v>
      </c>
      <c r="B17" s="35" t="s">
        <v>115</v>
      </c>
      <c r="C17" s="36" t="s">
        <v>13</v>
      </c>
      <c r="D17" s="32">
        <f t="shared" si="0"/>
        <v>69.345555555555563</v>
      </c>
      <c r="E17" s="32">
        <f t="shared" si="1"/>
        <v>63.38</v>
      </c>
      <c r="F17" s="23">
        <v>68.650000000000006</v>
      </c>
      <c r="G17" s="85">
        <v>68.2</v>
      </c>
      <c r="H17" s="85">
        <v>75.05</v>
      </c>
      <c r="I17" s="85">
        <v>200</v>
      </c>
      <c r="J17" s="85">
        <v>67.33</v>
      </c>
      <c r="K17" s="85">
        <v>63.38</v>
      </c>
      <c r="L17" s="85">
        <v>66.790000000000006</v>
      </c>
      <c r="M17" s="85">
        <v>73.06</v>
      </c>
      <c r="N17" s="85">
        <v>75.69</v>
      </c>
      <c r="O17" s="85">
        <v>77.16</v>
      </c>
      <c r="P17" s="85">
        <v>71.650000000000006</v>
      </c>
      <c r="Q17" s="24">
        <v>70</v>
      </c>
    </row>
    <row r="18" spans="1:17" x14ac:dyDescent="0.45">
      <c r="A18" s="39">
        <f t="shared" si="2"/>
        <v>16</v>
      </c>
      <c r="B18" s="35" t="s">
        <v>116</v>
      </c>
      <c r="C18" s="36" t="s">
        <v>247</v>
      </c>
      <c r="D18" s="32">
        <f t="shared" si="0"/>
        <v>72.635555555555555</v>
      </c>
      <c r="E18" s="32">
        <f t="shared" si="1"/>
        <v>67.75</v>
      </c>
      <c r="F18" s="23">
        <v>200</v>
      </c>
      <c r="G18" s="85">
        <v>200</v>
      </c>
      <c r="H18" s="85">
        <v>69.05</v>
      </c>
      <c r="I18" s="85">
        <v>67.75</v>
      </c>
      <c r="J18" s="85">
        <v>70.75</v>
      </c>
      <c r="K18" s="85">
        <v>74.959999999999994</v>
      </c>
      <c r="L18" s="85">
        <v>70.97</v>
      </c>
      <c r="M18" s="85">
        <v>76.209999999999994</v>
      </c>
      <c r="N18" s="85">
        <v>200</v>
      </c>
      <c r="O18" s="85">
        <v>80.8</v>
      </c>
      <c r="P18" s="85">
        <v>73.67</v>
      </c>
      <c r="Q18" s="24">
        <v>69.56</v>
      </c>
    </row>
    <row r="19" spans="1:17" x14ac:dyDescent="0.45">
      <c r="A19" s="39">
        <f t="shared" si="2"/>
        <v>17</v>
      </c>
      <c r="B19" s="35" t="s">
        <v>122</v>
      </c>
      <c r="C19" s="36" t="s">
        <v>15</v>
      </c>
      <c r="D19" s="32">
        <f t="shared" si="0"/>
        <v>77.783333333333331</v>
      </c>
      <c r="E19" s="32">
        <f t="shared" si="1"/>
        <v>67.94</v>
      </c>
      <c r="F19" s="23">
        <v>200</v>
      </c>
      <c r="G19" s="85">
        <v>85.78</v>
      </c>
      <c r="H19" s="85">
        <v>87.76</v>
      </c>
      <c r="I19" s="85">
        <v>72.61</v>
      </c>
      <c r="J19" s="85">
        <v>86.86</v>
      </c>
      <c r="K19" s="85">
        <v>82.36</v>
      </c>
      <c r="L19" s="85">
        <v>88.2</v>
      </c>
      <c r="M19" s="85">
        <v>74.510000000000005</v>
      </c>
      <c r="N19" s="85">
        <v>69.23</v>
      </c>
      <c r="O19" s="85">
        <v>67.94</v>
      </c>
      <c r="P19" s="85">
        <v>75.209999999999994</v>
      </c>
      <c r="Q19" s="24">
        <v>85.55</v>
      </c>
    </row>
    <row r="20" spans="1:17" x14ac:dyDescent="0.45">
      <c r="A20" s="39">
        <f t="shared" si="2"/>
        <v>18</v>
      </c>
      <c r="B20" s="35" t="s">
        <v>117</v>
      </c>
      <c r="C20" s="36" t="s">
        <v>13</v>
      </c>
      <c r="D20" s="32">
        <f t="shared" si="0"/>
        <v>85.977777777777774</v>
      </c>
      <c r="E20" s="32">
        <f t="shared" si="1"/>
        <v>77.88</v>
      </c>
      <c r="F20" s="23">
        <v>200</v>
      </c>
      <c r="G20" s="85">
        <v>200</v>
      </c>
      <c r="H20" s="85">
        <v>84.87</v>
      </c>
      <c r="I20" s="85">
        <v>84.65</v>
      </c>
      <c r="J20" s="85">
        <v>83.58</v>
      </c>
      <c r="K20" s="85">
        <v>77.88</v>
      </c>
      <c r="L20" s="85">
        <v>82.51</v>
      </c>
      <c r="M20" s="85">
        <v>90.29</v>
      </c>
      <c r="N20" s="85">
        <v>200</v>
      </c>
      <c r="O20" s="85">
        <v>89.83</v>
      </c>
      <c r="P20" s="85">
        <v>97.98</v>
      </c>
      <c r="Q20" s="24">
        <v>82.21</v>
      </c>
    </row>
    <row r="21" spans="1:17" x14ac:dyDescent="0.45">
      <c r="A21" s="39">
        <f t="shared" si="2"/>
        <v>19</v>
      </c>
      <c r="B21" s="35" t="s">
        <v>118</v>
      </c>
      <c r="C21" s="36" t="s">
        <v>81</v>
      </c>
      <c r="D21" s="32">
        <f t="shared" si="0"/>
        <v>139.10888888888891</v>
      </c>
      <c r="E21" s="32">
        <f t="shared" si="1"/>
        <v>80.67</v>
      </c>
      <c r="F21" s="81">
        <v>200</v>
      </c>
      <c r="G21" s="82">
        <v>200</v>
      </c>
      <c r="H21" s="82">
        <v>200</v>
      </c>
      <c r="I21" s="37">
        <v>200</v>
      </c>
      <c r="J21" s="37">
        <v>200</v>
      </c>
      <c r="K21" s="37">
        <v>87.21</v>
      </c>
      <c r="L21" s="38">
        <v>91.41</v>
      </c>
      <c r="M21" s="37">
        <v>94.91</v>
      </c>
      <c r="N21" s="37">
        <v>200</v>
      </c>
      <c r="O21" s="37">
        <v>80.67</v>
      </c>
      <c r="P21" s="37">
        <v>200</v>
      </c>
      <c r="Q21" s="36">
        <v>97.78</v>
      </c>
    </row>
    <row r="22" spans="1:17" ht="14.65" thickBot="1" x14ac:dyDescent="0.5">
      <c r="A22" s="10">
        <f t="shared" si="2"/>
        <v>20</v>
      </c>
      <c r="B22" s="25" t="s">
        <v>119</v>
      </c>
      <c r="C22" s="26" t="s">
        <v>247</v>
      </c>
      <c r="D22" s="42">
        <f t="shared" si="0"/>
        <v>156.87666666666667</v>
      </c>
      <c r="E22" s="42">
        <f t="shared" si="1"/>
        <v>66.08</v>
      </c>
      <c r="F22" s="83">
        <v>200</v>
      </c>
      <c r="G22" s="40">
        <v>66.08</v>
      </c>
      <c r="H22" s="84">
        <v>200</v>
      </c>
      <c r="I22" s="84">
        <v>200</v>
      </c>
      <c r="J22" s="40">
        <v>200</v>
      </c>
      <c r="K22" s="40">
        <v>200</v>
      </c>
      <c r="L22" s="41">
        <v>200</v>
      </c>
      <c r="M22" s="40">
        <v>72.3</v>
      </c>
      <c r="N22" s="40">
        <v>200</v>
      </c>
      <c r="O22" s="40">
        <v>73.510000000000005</v>
      </c>
      <c r="P22" s="40">
        <v>200</v>
      </c>
      <c r="Q22" s="26">
        <v>200</v>
      </c>
    </row>
  </sheetData>
  <mergeCells count="1">
    <mergeCell ref="A1:Q1"/>
  </mergeCells>
  <conditionalFormatting sqref="E1:E1048576">
    <cfRule type="top10" dxfId="57" priority="5" bottom="1" rank="1"/>
  </conditionalFormatting>
  <conditionalFormatting sqref="F3:Q20">
    <cfRule type="cellIs" dxfId="56" priority="1" operator="equal">
      <formula>LARGE($F3:$Q3,2)</formula>
    </cfRule>
    <cfRule type="cellIs" dxfId="55" priority="2" operator="equal">
      <formula>LARGE($F3:$Q3,3)</formula>
    </cfRule>
    <cfRule type="cellIs" dxfId="54" priority="3" operator="equal">
      <formula>LARGE($F3:$Q3,1)</formula>
    </cfRule>
  </conditionalFormatting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06EF-AD9B-423F-BAB6-C0D3246EA666}">
  <sheetPr>
    <pageSetUpPr fitToPage="1"/>
  </sheetPr>
  <dimension ref="A1:S14"/>
  <sheetViews>
    <sheetView zoomScale="205" zoomScaleNormal="205" workbookViewId="0">
      <selection activeCell="C9" sqref="C9"/>
    </sheetView>
  </sheetViews>
  <sheetFormatPr defaultRowHeight="14.25" x14ac:dyDescent="0.45"/>
  <cols>
    <col min="1" max="1" width="5" bestFit="1" customWidth="1"/>
    <col min="2" max="2" width="14.53125" bestFit="1" customWidth="1"/>
    <col min="3" max="3" width="8" bestFit="1" customWidth="1"/>
    <col min="4" max="4" width="8.33203125" bestFit="1" customWidth="1"/>
    <col min="5" max="5" width="8.33203125" customWidth="1"/>
    <col min="6" max="14" width="8.33203125" bestFit="1" customWidth="1"/>
    <col min="15" max="19" width="9.33203125" bestFit="1" customWidth="1"/>
  </cols>
  <sheetData>
    <row r="1" spans="1:19" ht="23.65" thickBot="1" x14ac:dyDescent="0.5">
      <c r="A1" s="152" t="s">
        <v>249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4"/>
    </row>
    <row r="2" spans="1:19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29" t="s">
        <v>124</v>
      </c>
    </row>
    <row r="3" spans="1:19" x14ac:dyDescent="0.45">
      <c r="A3" s="31">
        <v>1</v>
      </c>
      <c r="B3" s="18" t="s">
        <v>49</v>
      </c>
      <c r="C3" s="19" t="s">
        <v>15</v>
      </c>
      <c r="D3" s="32">
        <f>(SUM(F3:S3)-LARGE(F3:S3,1)-LARGE(F3:S3,2)-LARGE(F3:S3,3))/11</f>
        <v>58.277272727272731</v>
      </c>
      <c r="E3" s="32">
        <f>MIN(F3:S3)</f>
        <v>57.07</v>
      </c>
      <c r="F3" s="18">
        <v>60.45</v>
      </c>
      <c r="G3" s="33">
        <v>58.12</v>
      </c>
      <c r="H3" s="33">
        <v>58.31</v>
      </c>
      <c r="I3" s="33">
        <v>58.52</v>
      </c>
      <c r="J3" s="33">
        <v>57.73</v>
      </c>
      <c r="K3" s="33">
        <v>64.349999999999994</v>
      </c>
      <c r="L3" s="33">
        <v>57.94</v>
      </c>
      <c r="M3" s="33">
        <v>58.7</v>
      </c>
      <c r="N3" s="33">
        <v>58.16</v>
      </c>
      <c r="O3" s="33">
        <v>62.34</v>
      </c>
      <c r="P3" s="33">
        <v>60.06</v>
      </c>
      <c r="Q3" s="33">
        <v>57.07</v>
      </c>
      <c r="R3" s="33">
        <v>58.56</v>
      </c>
      <c r="S3" s="19">
        <v>57.88</v>
      </c>
    </row>
    <row r="4" spans="1:19" x14ac:dyDescent="0.45">
      <c r="A4" s="34">
        <v>2</v>
      </c>
      <c r="B4" s="35" t="s">
        <v>43</v>
      </c>
      <c r="C4" s="36" t="s">
        <v>15</v>
      </c>
      <c r="D4" s="32">
        <f t="shared" ref="D4:D14" si="0">(SUM(F4:S4)-LARGE(F4:S4,1)-LARGE(F4:S4,2)-LARGE(F4:S4,3))/11</f>
        <v>58.761818181818192</v>
      </c>
      <c r="E4" s="80">
        <f t="shared" ref="E4:E14" si="1">MIN(F4:S4)</f>
        <v>56.97</v>
      </c>
      <c r="F4" s="23">
        <v>57.01</v>
      </c>
      <c r="G4" s="85">
        <v>65.989999999999995</v>
      </c>
      <c r="H4" s="85">
        <v>61.55</v>
      </c>
      <c r="I4" s="85">
        <v>60.27</v>
      </c>
      <c r="J4" s="85">
        <v>61.29</v>
      </c>
      <c r="K4" s="85">
        <v>60.57</v>
      </c>
      <c r="L4" s="85">
        <v>57.77</v>
      </c>
      <c r="M4" s="85">
        <v>58.58</v>
      </c>
      <c r="N4" s="85">
        <v>60.23</v>
      </c>
      <c r="O4" s="85">
        <v>58.2</v>
      </c>
      <c r="P4" s="85">
        <v>59.62</v>
      </c>
      <c r="Q4" s="85">
        <v>57.8</v>
      </c>
      <c r="R4" s="85">
        <v>59.36</v>
      </c>
      <c r="S4" s="24">
        <v>56.97</v>
      </c>
    </row>
    <row r="5" spans="1:19" x14ac:dyDescent="0.45">
      <c r="A5" s="52">
        <f t="shared" ref="A5:A14" si="2">A4+1</f>
        <v>3</v>
      </c>
      <c r="B5" s="35" t="s">
        <v>55</v>
      </c>
      <c r="C5" s="36" t="s">
        <v>8</v>
      </c>
      <c r="D5" s="32">
        <f t="shared" si="0"/>
        <v>61.06454545454546</v>
      </c>
      <c r="E5" s="32">
        <f t="shared" si="1"/>
        <v>57.97</v>
      </c>
      <c r="F5" s="23">
        <v>64.94</v>
      </c>
      <c r="G5" s="85">
        <v>59.27</v>
      </c>
      <c r="H5" s="85">
        <v>66.84</v>
      </c>
      <c r="I5" s="85">
        <v>58.73</v>
      </c>
      <c r="J5" s="85">
        <v>63.15</v>
      </c>
      <c r="K5" s="85">
        <v>60.38</v>
      </c>
      <c r="L5" s="85">
        <v>63.58</v>
      </c>
      <c r="M5" s="85">
        <v>57.97</v>
      </c>
      <c r="N5" s="85">
        <v>200</v>
      </c>
      <c r="O5" s="85">
        <v>61.83</v>
      </c>
      <c r="P5" s="85">
        <v>62.87</v>
      </c>
      <c r="Q5" s="85">
        <v>64.319999999999993</v>
      </c>
      <c r="R5" s="85">
        <v>58.89</v>
      </c>
      <c r="S5" s="24">
        <v>60.72</v>
      </c>
    </row>
    <row r="6" spans="1:19" x14ac:dyDescent="0.45">
      <c r="A6" s="9">
        <f t="shared" si="2"/>
        <v>4</v>
      </c>
      <c r="B6" s="35" t="s">
        <v>111</v>
      </c>
      <c r="C6" s="36" t="s">
        <v>17</v>
      </c>
      <c r="D6" s="32">
        <f t="shared" si="0"/>
        <v>62.276363636363641</v>
      </c>
      <c r="E6" s="32">
        <f t="shared" si="1"/>
        <v>59.03</v>
      </c>
      <c r="F6" s="23">
        <v>67.66</v>
      </c>
      <c r="G6" s="85">
        <v>64.67</v>
      </c>
      <c r="H6" s="85">
        <v>200</v>
      </c>
      <c r="I6" s="85">
        <v>63.68</v>
      </c>
      <c r="J6" s="85">
        <v>63.91</v>
      </c>
      <c r="K6" s="85">
        <v>60.82</v>
      </c>
      <c r="L6" s="85">
        <v>60.36</v>
      </c>
      <c r="M6" s="85">
        <v>59.03</v>
      </c>
      <c r="N6" s="85">
        <v>63.64</v>
      </c>
      <c r="O6" s="85">
        <v>60.25</v>
      </c>
      <c r="P6" s="85">
        <v>200</v>
      </c>
      <c r="Q6" s="85">
        <v>61.77</v>
      </c>
      <c r="R6" s="85">
        <v>64.5</v>
      </c>
      <c r="S6" s="24">
        <v>62.41</v>
      </c>
    </row>
    <row r="7" spans="1:19" x14ac:dyDescent="0.45">
      <c r="A7" s="39">
        <f t="shared" si="2"/>
        <v>5</v>
      </c>
      <c r="B7" s="35" t="s">
        <v>112</v>
      </c>
      <c r="C7" s="36" t="s">
        <v>8</v>
      </c>
      <c r="D7" s="32">
        <f t="shared" si="0"/>
        <v>62.68272727272727</v>
      </c>
      <c r="E7" s="32">
        <f t="shared" si="1"/>
        <v>59.25</v>
      </c>
      <c r="F7" s="23">
        <v>60</v>
      </c>
      <c r="G7" s="85">
        <v>60.35</v>
      </c>
      <c r="H7" s="85">
        <v>63.94</v>
      </c>
      <c r="I7" s="85">
        <v>59.25</v>
      </c>
      <c r="J7" s="85">
        <v>59.88</v>
      </c>
      <c r="K7" s="85">
        <v>60.67</v>
      </c>
      <c r="L7" s="85">
        <v>63.29</v>
      </c>
      <c r="M7" s="85">
        <v>65.38</v>
      </c>
      <c r="N7" s="85">
        <v>66.58</v>
      </c>
      <c r="O7" s="85">
        <v>200</v>
      </c>
      <c r="P7" s="85">
        <v>67.989999999999995</v>
      </c>
      <c r="Q7" s="85">
        <v>66.180000000000007</v>
      </c>
      <c r="R7" s="85">
        <v>74.239999999999995</v>
      </c>
      <c r="S7" s="24">
        <v>63.99</v>
      </c>
    </row>
    <row r="8" spans="1:19" x14ac:dyDescent="0.45">
      <c r="A8" s="39">
        <f t="shared" si="2"/>
        <v>6</v>
      </c>
      <c r="B8" s="35" t="s">
        <v>120</v>
      </c>
      <c r="C8" s="36" t="s">
        <v>17</v>
      </c>
      <c r="D8" s="32">
        <f t="shared" si="0"/>
        <v>63.114545454545471</v>
      </c>
      <c r="E8" s="32">
        <f t="shared" si="1"/>
        <v>60.53</v>
      </c>
      <c r="F8" s="23">
        <v>66</v>
      </c>
      <c r="G8" s="85">
        <v>60.53</v>
      </c>
      <c r="H8" s="85">
        <v>64.52</v>
      </c>
      <c r="I8" s="85">
        <v>62.47</v>
      </c>
      <c r="J8" s="85">
        <v>67.680000000000007</v>
      </c>
      <c r="K8" s="85">
        <v>200</v>
      </c>
      <c r="L8" s="85">
        <v>61.11</v>
      </c>
      <c r="M8" s="85">
        <v>70.53</v>
      </c>
      <c r="N8" s="85">
        <v>69.8</v>
      </c>
      <c r="O8" s="85">
        <v>61.68</v>
      </c>
      <c r="P8" s="85">
        <v>61.19</v>
      </c>
      <c r="Q8" s="85">
        <v>63.97</v>
      </c>
      <c r="R8" s="85">
        <v>62.08</v>
      </c>
      <c r="S8" s="24">
        <v>63.03</v>
      </c>
    </row>
    <row r="9" spans="1:19" x14ac:dyDescent="0.45">
      <c r="A9" s="39">
        <f t="shared" si="2"/>
        <v>7</v>
      </c>
      <c r="B9" s="35" t="s">
        <v>135</v>
      </c>
      <c r="C9" s="36" t="s">
        <v>82</v>
      </c>
      <c r="D9" s="32">
        <f t="shared" si="0"/>
        <v>64.513636363636365</v>
      </c>
      <c r="E9" s="32">
        <f t="shared" si="1"/>
        <v>59.76</v>
      </c>
      <c r="F9" s="23">
        <v>67.47</v>
      </c>
      <c r="G9" s="85">
        <v>67.38</v>
      </c>
      <c r="H9" s="85">
        <v>200</v>
      </c>
      <c r="I9" s="85">
        <v>67.239999999999995</v>
      </c>
      <c r="J9" s="85">
        <v>63.18</v>
      </c>
      <c r="K9" s="85">
        <v>68.3</v>
      </c>
      <c r="L9" s="85">
        <v>61.36</v>
      </c>
      <c r="M9" s="85">
        <v>67.23</v>
      </c>
      <c r="N9" s="85">
        <v>59.76</v>
      </c>
      <c r="O9" s="85">
        <v>60.98</v>
      </c>
      <c r="P9" s="85">
        <v>69.540000000000006</v>
      </c>
      <c r="Q9" s="85">
        <v>200</v>
      </c>
      <c r="R9" s="85">
        <v>65.2</v>
      </c>
      <c r="S9" s="24">
        <v>61.55</v>
      </c>
    </row>
    <row r="10" spans="1:19" x14ac:dyDescent="0.45">
      <c r="A10" s="39">
        <f t="shared" si="2"/>
        <v>8</v>
      </c>
      <c r="B10" s="35" t="s">
        <v>85</v>
      </c>
      <c r="C10" s="36" t="s">
        <v>15</v>
      </c>
      <c r="D10" s="32">
        <f t="shared" si="0"/>
        <v>64.519090909090906</v>
      </c>
      <c r="E10" s="32">
        <f t="shared" si="1"/>
        <v>60.21</v>
      </c>
      <c r="F10" s="23">
        <v>60.21</v>
      </c>
      <c r="G10" s="85">
        <v>64.33</v>
      </c>
      <c r="H10" s="85">
        <v>69.28</v>
      </c>
      <c r="I10" s="85">
        <v>61.17</v>
      </c>
      <c r="J10" s="85">
        <v>60.55</v>
      </c>
      <c r="K10" s="85">
        <v>70.48</v>
      </c>
      <c r="L10" s="85">
        <v>63.17</v>
      </c>
      <c r="M10" s="85">
        <v>63.19</v>
      </c>
      <c r="N10" s="85">
        <v>68.239999999999995</v>
      </c>
      <c r="O10" s="85">
        <v>62.26</v>
      </c>
      <c r="P10" s="85">
        <v>70.36</v>
      </c>
      <c r="Q10" s="85">
        <v>66.95</v>
      </c>
      <c r="R10" s="85">
        <v>200</v>
      </c>
      <c r="S10" s="24">
        <v>200</v>
      </c>
    </row>
    <row r="11" spans="1:19" x14ac:dyDescent="0.45">
      <c r="A11" s="39">
        <f t="shared" si="2"/>
        <v>9</v>
      </c>
      <c r="B11" s="35" t="s">
        <v>114</v>
      </c>
      <c r="C11" s="36" t="s">
        <v>13</v>
      </c>
      <c r="D11" s="32">
        <f t="shared" si="0"/>
        <v>65.058181818181822</v>
      </c>
      <c r="E11" s="32">
        <f t="shared" si="1"/>
        <v>61</v>
      </c>
      <c r="F11" s="23">
        <v>71.69</v>
      </c>
      <c r="G11" s="85">
        <v>71.37</v>
      </c>
      <c r="H11" s="85">
        <v>67.87</v>
      </c>
      <c r="I11" s="85">
        <v>65.17</v>
      </c>
      <c r="J11" s="85">
        <v>61</v>
      </c>
      <c r="K11" s="85">
        <v>65.14</v>
      </c>
      <c r="L11" s="85">
        <v>63.61</v>
      </c>
      <c r="M11" s="85">
        <v>63.8</v>
      </c>
      <c r="N11" s="85">
        <v>66.459999999999994</v>
      </c>
      <c r="O11" s="85">
        <v>63.8</v>
      </c>
      <c r="P11" s="85">
        <v>69.430000000000007</v>
      </c>
      <c r="Q11" s="85">
        <v>72.260000000000005</v>
      </c>
      <c r="R11" s="85">
        <v>64.739999999999995</v>
      </c>
      <c r="S11" s="24">
        <v>64.62</v>
      </c>
    </row>
    <row r="12" spans="1:19" x14ac:dyDescent="0.45">
      <c r="A12" s="39">
        <f t="shared" si="2"/>
        <v>10</v>
      </c>
      <c r="B12" s="35" t="s">
        <v>76</v>
      </c>
      <c r="C12" s="36" t="s">
        <v>13</v>
      </c>
      <c r="D12" s="32">
        <f t="shared" si="0"/>
        <v>66.149999999999991</v>
      </c>
      <c r="E12" s="32">
        <f t="shared" si="1"/>
        <v>62.27</v>
      </c>
      <c r="F12" s="23">
        <v>200</v>
      </c>
      <c r="G12" s="85">
        <v>68.2</v>
      </c>
      <c r="H12" s="85">
        <v>62.28</v>
      </c>
      <c r="I12" s="85">
        <v>64.88</v>
      </c>
      <c r="J12" s="85">
        <v>67.72</v>
      </c>
      <c r="K12" s="85">
        <v>68.61</v>
      </c>
      <c r="L12" s="85">
        <v>62.27</v>
      </c>
      <c r="M12" s="85">
        <v>69.489999999999995</v>
      </c>
      <c r="N12" s="85">
        <v>64.510000000000005</v>
      </c>
      <c r="O12" s="85">
        <v>69.819999999999993</v>
      </c>
      <c r="P12" s="85">
        <v>72.819999999999993</v>
      </c>
      <c r="Q12" s="85">
        <v>66.27</v>
      </c>
      <c r="R12" s="85">
        <v>63.6</v>
      </c>
      <c r="S12" s="24">
        <v>200</v>
      </c>
    </row>
    <row r="13" spans="1:19" x14ac:dyDescent="0.45">
      <c r="A13" s="39">
        <f t="shared" si="2"/>
        <v>11</v>
      </c>
      <c r="B13" s="35" t="s">
        <v>132</v>
      </c>
      <c r="C13" s="36" t="s">
        <v>13</v>
      </c>
      <c r="D13" s="32">
        <f t="shared" si="0"/>
        <v>67.376363636363621</v>
      </c>
      <c r="E13" s="32">
        <f t="shared" si="1"/>
        <v>60.33</v>
      </c>
      <c r="F13" s="23">
        <v>61.55</v>
      </c>
      <c r="G13" s="85">
        <v>65.55</v>
      </c>
      <c r="H13" s="85">
        <v>60.33</v>
      </c>
      <c r="I13" s="85">
        <v>200</v>
      </c>
      <c r="J13" s="85">
        <v>65.64</v>
      </c>
      <c r="K13" s="85">
        <v>200</v>
      </c>
      <c r="L13" s="85">
        <v>71.42</v>
      </c>
      <c r="M13" s="85">
        <v>68.989999999999995</v>
      </c>
      <c r="N13" s="85">
        <v>63.39</v>
      </c>
      <c r="O13" s="85">
        <v>73.13</v>
      </c>
      <c r="P13" s="85">
        <v>65.23</v>
      </c>
      <c r="Q13" s="85">
        <v>69.14</v>
      </c>
      <c r="R13" s="85">
        <v>200</v>
      </c>
      <c r="S13" s="24">
        <v>76.77</v>
      </c>
    </row>
    <row r="14" spans="1:19" ht="14.65" thickBot="1" x14ac:dyDescent="0.5">
      <c r="A14" s="10">
        <f t="shared" si="2"/>
        <v>12</v>
      </c>
      <c r="B14" s="25" t="s">
        <v>133</v>
      </c>
      <c r="C14" s="26" t="s">
        <v>8</v>
      </c>
      <c r="D14" s="42">
        <f t="shared" si="0"/>
        <v>69.070909090909083</v>
      </c>
      <c r="E14" s="42">
        <f t="shared" si="1"/>
        <v>62.13</v>
      </c>
      <c r="F14" s="25">
        <v>71.37</v>
      </c>
      <c r="G14" s="40">
        <v>62.13</v>
      </c>
      <c r="H14" s="40">
        <v>72.2</v>
      </c>
      <c r="I14" s="40">
        <v>64.22</v>
      </c>
      <c r="J14" s="40">
        <v>76.37</v>
      </c>
      <c r="K14" s="40">
        <v>200</v>
      </c>
      <c r="L14" s="40">
        <v>71.239999999999995</v>
      </c>
      <c r="M14" s="40">
        <v>68.069999999999993</v>
      </c>
      <c r="N14" s="40">
        <v>70.510000000000005</v>
      </c>
      <c r="O14" s="40">
        <v>65.34</v>
      </c>
      <c r="P14" s="40">
        <v>65.010000000000005</v>
      </c>
      <c r="Q14" s="40">
        <v>200</v>
      </c>
      <c r="R14" s="40">
        <v>73.319999999999993</v>
      </c>
      <c r="S14" s="26">
        <v>200</v>
      </c>
    </row>
  </sheetData>
  <mergeCells count="1">
    <mergeCell ref="A1:S1"/>
  </mergeCells>
  <conditionalFormatting sqref="F3:S14">
    <cfRule type="cellIs" dxfId="53" priority="1" operator="equal">
      <formula>LARGE($F3:$Q3,2)</formula>
    </cfRule>
    <cfRule type="cellIs" dxfId="52" priority="2" operator="equal">
      <formula>LARGE($F3:$Q3,3)</formula>
    </cfRule>
    <cfRule type="cellIs" dxfId="51" priority="3" operator="equal">
      <formula>LARGE($F3:$Q3,1)</formula>
    </cfRule>
  </conditionalFormatting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CD03-268C-4ABD-8265-31532248CE52}">
  <sheetPr>
    <pageSetUpPr fitToPage="1"/>
  </sheetPr>
  <dimension ref="A1:U20"/>
  <sheetViews>
    <sheetView zoomScale="175" zoomScaleNormal="175" workbookViewId="0">
      <selection activeCell="C14" sqref="C14"/>
    </sheetView>
  </sheetViews>
  <sheetFormatPr defaultRowHeight="14.25" x14ac:dyDescent="0.45"/>
  <cols>
    <col min="1" max="1" width="5" bestFit="1" customWidth="1"/>
    <col min="2" max="2" width="19.19921875" bestFit="1" customWidth="1"/>
    <col min="3" max="3" width="8" bestFit="1" customWidth="1"/>
    <col min="4" max="4" width="8.33203125" bestFit="1" customWidth="1"/>
    <col min="5" max="5" width="8.33203125" customWidth="1"/>
    <col min="6" max="14" width="8.33203125" bestFit="1" customWidth="1"/>
    <col min="15" max="20" width="9.33203125" bestFit="1" customWidth="1"/>
  </cols>
  <sheetData>
    <row r="1" spans="1:21" ht="23.65" thickBot="1" x14ac:dyDescent="0.5">
      <c r="A1" s="152" t="s">
        <v>250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4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29" t="s">
        <v>125</v>
      </c>
    </row>
    <row r="3" spans="1:21" x14ac:dyDescent="0.45">
      <c r="A3" s="31">
        <v>1</v>
      </c>
      <c r="B3" s="18" t="s">
        <v>43</v>
      </c>
      <c r="C3" s="19" t="s">
        <v>15</v>
      </c>
      <c r="D3" s="32">
        <f>(SUM(F3:T3)-LARGE(F3:T3,1)-LARGE(F3:T3,2)-LARGE(F3:T3,3))/12</f>
        <v>59.250833333333333</v>
      </c>
      <c r="E3" s="89">
        <f>MIN(F3:T3)</f>
        <v>57.28</v>
      </c>
      <c r="F3" s="88">
        <v>57.28</v>
      </c>
      <c r="G3" s="85">
        <v>65.02</v>
      </c>
      <c r="H3" s="85">
        <v>58.7</v>
      </c>
      <c r="I3" s="85">
        <v>60.47</v>
      </c>
      <c r="J3" s="85">
        <v>60.08</v>
      </c>
      <c r="K3" s="85">
        <v>58.34</v>
      </c>
      <c r="L3" s="85">
        <v>65.319999999999993</v>
      </c>
      <c r="M3" s="85">
        <v>58.31</v>
      </c>
      <c r="N3" s="85">
        <v>59.44</v>
      </c>
      <c r="O3" s="85">
        <v>60.42</v>
      </c>
      <c r="P3" s="85">
        <v>60.83</v>
      </c>
      <c r="Q3" s="85">
        <v>59.25</v>
      </c>
      <c r="R3" s="85">
        <v>58.42</v>
      </c>
      <c r="S3" s="85">
        <v>59.47</v>
      </c>
      <c r="T3" s="19">
        <v>64.44</v>
      </c>
      <c r="U3" s="86"/>
    </row>
    <row r="4" spans="1:21" x14ac:dyDescent="0.45">
      <c r="A4" s="34">
        <v>2</v>
      </c>
      <c r="B4" s="35" t="s">
        <v>49</v>
      </c>
      <c r="C4" s="36" t="s">
        <v>15</v>
      </c>
      <c r="D4" s="32">
        <f t="shared" ref="D4:D20" si="0">(SUM(F4:T4)-LARGE(F4:T4,1)-LARGE(F4:T4,2)-LARGE(F4:T4,3))/12</f>
        <v>59.926666666666677</v>
      </c>
      <c r="E4" s="90">
        <f t="shared" ref="E4:E20" si="1">MIN(F4:T4)</f>
        <v>58.63</v>
      </c>
      <c r="F4" s="88">
        <v>65.510000000000005</v>
      </c>
      <c r="G4" s="85">
        <v>59.3</v>
      </c>
      <c r="H4" s="85">
        <v>60.55</v>
      </c>
      <c r="I4" s="85">
        <v>61.27</v>
      </c>
      <c r="J4" s="85">
        <v>65.72</v>
      </c>
      <c r="K4" s="85">
        <v>59.08</v>
      </c>
      <c r="L4" s="85">
        <v>58.88</v>
      </c>
      <c r="M4" s="85">
        <v>64.319999999999993</v>
      </c>
      <c r="N4" s="85">
        <v>59.45</v>
      </c>
      <c r="O4" s="85">
        <v>59.33</v>
      </c>
      <c r="P4" s="85">
        <v>58.63</v>
      </c>
      <c r="Q4" s="85">
        <v>60.27</v>
      </c>
      <c r="R4" s="85">
        <v>61.27</v>
      </c>
      <c r="S4" s="85">
        <v>59.36</v>
      </c>
      <c r="T4" s="24">
        <v>61.73</v>
      </c>
    </row>
    <row r="5" spans="1:21" x14ac:dyDescent="0.45">
      <c r="A5" s="52">
        <f t="shared" ref="A5:A20" si="2">A4+1</f>
        <v>3</v>
      </c>
      <c r="B5" s="35" t="s">
        <v>55</v>
      </c>
      <c r="C5" s="36" t="s">
        <v>8</v>
      </c>
      <c r="D5" s="32">
        <f t="shared" si="0"/>
        <v>60.205000000000005</v>
      </c>
      <c r="E5" s="90">
        <f t="shared" si="1"/>
        <v>58.52</v>
      </c>
      <c r="F5" s="88">
        <v>66.72</v>
      </c>
      <c r="G5" s="85">
        <v>61.02</v>
      </c>
      <c r="H5" s="85">
        <v>61.64</v>
      </c>
      <c r="I5" s="85">
        <v>59.19</v>
      </c>
      <c r="J5" s="85">
        <v>58.52</v>
      </c>
      <c r="K5" s="85">
        <v>63.61</v>
      </c>
      <c r="L5" s="85">
        <v>60.33</v>
      </c>
      <c r="M5" s="85">
        <v>58.97</v>
      </c>
      <c r="N5" s="85">
        <v>62.27</v>
      </c>
      <c r="O5" s="85">
        <v>59.22</v>
      </c>
      <c r="P5" s="85">
        <v>61.8</v>
      </c>
      <c r="Q5" s="85">
        <v>60.23</v>
      </c>
      <c r="R5" s="85">
        <v>60.44</v>
      </c>
      <c r="S5" s="85">
        <v>58.83</v>
      </c>
      <c r="T5" s="24">
        <v>65.209999999999994</v>
      </c>
    </row>
    <row r="6" spans="1:21" x14ac:dyDescent="0.45">
      <c r="A6" s="9">
        <f t="shared" si="2"/>
        <v>4</v>
      </c>
      <c r="B6" s="35" t="s">
        <v>85</v>
      </c>
      <c r="C6" s="36" t="s">
        <v>15</v>
      </c>
      <c r="D6" s="32">
        <f t="shared" si="0"/>
        <v>60.905833333333341</v>
      </c>
      <c r="E6" s="90">
        <f t="shared" si="1"/>
        <v>58.91</v>
      </c>
      <c r="F6" s="88">
        <v>65.69</v>
      </c>
      <c r="G6" s="85">
        <v>200</v>
      </c>
      <c r="H6" s="85">
        <v>63.56</v>
      </c>
      <c r="I6" s="85">
        <v>62.97</v>
      </c>
      <c r="J6" s="85">
        <v>60.39</v>
      </c>
      <c r="K6" s="85">
        <v>59.27</v>
      </c>
      <c r="L6" s="85">
        <v>59.72</v>
      </c>
      <c r="M6" s="85">
        <v>59.58</v>
      </c>
      <c r="N6" s="85">
        <v>59.92</v>
      </c>
      <c r="O6" s="85">
        <v>200</v>
      </c>
      <c r="P6" s="85">
        <v>63.42</v>
      </c>
      <c r="Q6" s="85">
        <v>61.39</v>
      </c>
      <c r="R6" s="85">
        <v>61.3</v>
      </c>
      <c r="S6" s="85">
        <v>58.91</v>
      </c>
      <c r="T6" s="24">
        <v>60.44</v>
      </c>
    </row>
    <row r="7" spans="1:21" x14ac:dyDescent="0.45">
      <c r="A7" s="39">
        <f t="shared" si="2"/>
        <v>5</v>
      </c>
      <c r="B7" s="35" t="s">
        <v>126</v>
      </c>
      <c r="C7" s="36" t="s">
        <v>267</v>
      </c>
      <c r="D7" s="32">
        <f t="shared" si="0"/>
        <v>61.41333333333332</v>
      </c>
      <c r="E7" s="90">
        <f t="shared" si="1"/>
        <v>58.94</v>
      </c>
      <c r="F7" s="88">
        <v>200</v>
      </c>
      <c r="G7" s="85">
        <v>61.02</v>
      </c>
      <c r="H7" s="85">
        <v>60.51</v>
      </c>
      <c r="I7" s="85">
        <v>68.45</v>
      </c>
      <c r="J7" s="85">
        <v>59.3</v>
      </c>
      <c r="K7" s="85">
        <v>62.55</v>
      </c>
      <c r="L7" s="85">
        <v>59.36</v>
      </c>
      <c r="M7" s="85">
        <v>58.94</v>
      </c>
      <c r="N7" s="85">
        <v>67.709999999999994</v>
      </c>
      <c r="O7" s="85">
        <v>61.48</v>
      </c>
      <c r="P7" s="85">
        <v>65.88</v>
      </c>
      <c r="Q7" s="85">
        <v>65.45</v>
      </c>
      <c r="R7" s="85">
        <v>59.16</v>
      </c>
      <c r="S7" s="85">
        <v>60.98</v>
      </c>
      <c r="T7" s="24">
        <v>62.33</v>
      </c>
    </row>
    <row r="8" spans="1:21" x14ac:dyDescent="0.45">
      <c r="A8" s="39">
        <f t="shared" si="2"/>
        <v>6</v>
      </c>
      <c r="B8" s="35" t="s">
        <v>73</v>
      </c>
      <c r="C8" s="36" t="s">
        <v>44</v>
      </c>
      <c r="D8" s="32">
        <f t="shared" si="0"/>
        <v>62.472500000000004</v>
      </c>
      <c r="E8" s="90">
        <f t="shared" si="1"/>
        <v>59.69</v>
      </c>
      <c r="F8" s="88">
        <v>60.09</v>
      </c>
      <c r="G8" s="85">
        <v>66.7</v>
      </c>
      <c r="H8" s="85">
        <v>62.55</v>
      </c>
      <c r="I8" s="85">
        <v>61.36</v>
      </c>
      <c r="J8" s="85">
        <v>60.17</v>
      </c>
      <c r="K8" s="85">
        <v>65.87</v>
      </c>
      <c r="L8" s="85">
        <v>68.44</v>
      </c>
      <c r="M8" s="85">
        <v>72.77</v>
      </c>
      <c r="N8" s="85">
        <v>59.7</v>
      </c>
      <c r="O8" s="85">
        <v>66.5</v>
      </c>
      <c r="P8" s="85">
        <v>65.08</v>
      </c>
      <c r="Q8" s="85">
        <v>63.94</v>
      </c>
      <c r="R8" s="85">
        <v>63.27</v>
      </c>
      <c r="S8" s="85">
        <v>61.45</v>
      </c>
      <c r="T8" s="24">
        <v>59.69</v>
      </c>
    </row>
    <row r="9" spans="1:21" x14ac:dyDescent="0.45">
      <c r="A9" s="39">
        <f t="shared" si="2"/>
        <v>7</v>
      </c>
      <c r="B9" s="35" t="s">
        <v>111</v>
      </c>
      <c r="C9" s="36" t="s">
        <v>17</v>
      </c>
      <c r="D9" s="32">
        <f t="shared" si="0"/>
        <v>62.923333333333339</v>
      </c>
      <c r="E9" s="90">
        <f t="shared" si="1"/>
        <v>59</v>
      </c>
      <c r="F9" s="88">
        <v>64.14</v>
      </c>
      <c r="G9" s="85">
        <v>62.99</v>
      </c>
      <c r="H9" s="85">
        <v>72.47</v>
      </c>
      <c r="I9" s="85">
        <v>60.42</v>
      </c>
      <c r="J9" s="85">
        <v>61.09</v>
      </c>
      <c r="K9" s="85">
        <v>59.44</v>
      </c>
      <c r="L9" s="85">
        <v>68.63</v>
      </c>
      <c r="M9" s="85">
        <v>59</v>
      </c>
      <c r="N9" s="85">
        <v>65.52</v>
      </c>
      <c r="O9" s="85">
        <v>67.599999999999994</v>
      </c>
      <c r="P9" s="85">
        <v>62.52</v>
      </c>
      <c r="Q9" s="85">
        <v>63.3</v>
      </c>
      <c r="R9" s="85">
        <v>65.98</v>
      </c>
      <c r="S9" s="85">
        <v>68.5</v>
      </c>
      <c r="T9" s="24">
        <v>63.08</v>
      </c>
    </row>
    <row r="10" spans="1:21" x14ac:dyDescent="0.45">
      <c r="A10" s="39">
        <f t="shared" si="2"/>
        <v>8</v>
      </c>
      <c r="B10" s="35" t="s">
        <v>70</v>
      </c>
      <c r="C10" s="36" t="s">
        <v>8</v>
      </c>
      <c r="D10" s="32">
        <f t="shared" si="0"/>
        <v>63.704166666666687</v>
      </c>
      <c r="E10" s="90">
        <f t="shared" si="1"/>
        <v>60.08</v>
      </c>
      <c r="F10" s="88">
        <v>200</v>
      </c>
      <c r="G10" s="85">
        <v>200</v>
      </c>
      <c r="H10" s="85">
        <v>62.11</v>
      </c>
      <c r="I10" s="85">
        <v>68.7</v>
      </c>
      <c r="J10" s="85">
        <v>69.599999999999994</v>
      </c>
      <c r="K10" s="85">
        <v>60.27</v>
      </c>
      <c r="L10" s="85">
        <v>62.67</v>
      </c>
      <c r="M10" s="85">
        <v>60.08</v>
      </c>
      <c r="N10" s="85">
        <v>200</v>
      </c>
      <c r="O10" s="85">
        <v>61.84</v>
      </c>
      <c r="P10" s="85">
        <v>60.66</v>
      </c>
      <c r="Q10" s="85">
        <v>70.150000000000006</v>
      </c>
      <c r="R10" s="85">
        <v>60.13</v>
      </c>
      <c r="S10" s="85">
        <v>64.83</v>
      </c>
      <c r="T10" s="24">
        <v>63.41</v>
      </c>
    </row>
    <row r="11" spans="1:21" x14ac:dyDescent="0.45">
      <c r="A11" s="39">
        <f t="shared" si="2"/>
        <v>9</v>
      </c>
      <c r="B11" s="35" t="s">
        <v>150</v>
      </c>
      <c r="C11" s="36" t="s">
        <v>44</v>
      </c>
      <c r="D11" s="32">
        <f t="shared" si="0"/>
        <v>63.962500000000006</v>
      </c>
      <c r="E11" s="90">
        <f t="shared" si="1"/>
        <v>60.17</v>
      </c>
      <c r="F11" s="88">
        <v>63.83</v>
      </c>
      <c r="G11" s="85">
        <v>60.17</v>
      </c>
      <c r="H11" s="85">
        <v>65.55</v>
      </c>
      <c r="I11" s="85">
        <v>65.14</v>
      </c>
      <c r="J11" s="85">
        <v>64.98</v>
      </c>
      <c r="K11" s="85">
        <v>63.48</v>
      </c>
      <c r="L11" s="85">
        <v>70.73</v>
      </c>
      <c r="M11" s="85">
        <v>62.08</v>
      </c>
      <c r="N11" s="85">
        <v>62.16</v>
      </c>
      <c r="O11" s="85">
        <v>69.12</v>
      </c>
      <c r="P11" s="85">
        <v>63.22</v>
      </c>
      <c r="Q11" s="85">
        <v>70.94</v>
      </c>
      <c r="R11" s="85">
        <v>66.17</v>
      </c>
      <c r="S11" s="85">
        <v>65.36</v>
      </c>
      <c r="T11" s="24">
        <v>65.41</v>
      </c>
    </row>
    <row r="12" spans="1:21" x14ac:dyDescent="0.45">
      <c r="A12" s="39">
        <f t="shared" si="2"/>
        <v>10</v>
      </c>
      <c r="B12" s="35" t="s">
        <v>131</v>
      </c>
      <c r="C12" s="36" t="s">
        <v>267</v>
      </c>
      <c r="D12" s="32">
        <f t="shared" si="0"/>
        <v>65.80916666666667</v>
      </c>
      <c r="E12" s="90">
        <f t="shared" si="1"/>
        <v>60.61</v>
      </c>
      <c r="F12" s="88">
        <v>67.98</v>
      </c>
      <c r="G12" s="85">
        <v>66.92</v>
      </c>
      <c r="H12" s="85">
        <v>75.72</v>
      </c>
      <c r="I12" s="85">
        <v>70.77</v>
      </c>
      <c r="J12" s="85">
        <v>62.89</v>
      </c>
      <c r="K12" s="85">
        <v>61.5</v>
      </c>
      <c r="L12" s="85">
        <v>60.61</v>
      </c>
      <c r="M12" s="85">
        <v>70.760000000000005</v>
      </c>
      <c r="N12" s="85">
        <v>73.209999999999994</v>
      </c>
      <c r="O12" s="85">
        <v>64.98</v>
      </c>
      <c r="P12" s="85">
        <v>66.42</v>
      </c>
      <c r="Q12" s="85">
        <v>62.7</v>
      </c>
      <c r="R12" s="85">
        <v>60.97</v>
      </c>
      <c r="S12" s="85">
        <v>200</v>
      </c>
      <c r="T12" s="24">
        <v>200</v>
      </c>
    </row>
    <row r="13" spans="1:21" x14ac:dyDescent="0.45">
      <c r="A13" s="39">
        <f t="shared" si="2"/>
        <v>11</v>
      </c>
      <c r="B13" s="35" t="s">
        <v>112</v>
      </c>
      <c r="C13" s="36" t="s">
        <v>8</v>
      </c>
      <c r="D13" s="32">
        <f t="shared" si="0"/>
        <v>66.856666666666683</v>
      </c>
      <c r="E13" s="90">
        <f t="shared" si="1"/>
        <v>60.78</v>
      </c>
      <c r="F13" s="88">
        <v>60.78</v>
      </c>
      <c r="G13" s="85">
        <v>62.24</v>
      </c>
      <c r="H13" s="85">
        <v>70.88</v>
      </c>
      <c r="I13" s="85">
        <v>63.75</v>
      </c>
      <c r="J13" s="85">
        <v>61.31</v>
      </c>
      <c r="K13" s="85">
        <v>61.42</v>
      </c>
      <c r="L13" s="85">
        <v>200</v>
      </c>
      <c r="M13" s="85">
        <v>68.34</v>
      </c>
      <c r="N13" s="85">
        <v>200</v>
      </c>
      <c r="O13" s="85">
        <v>68.58</v>
      </c>
      <c r="P13" s="85">
        <v>70.400000000000006</v>
      </c>
      <c r="Q13" s="85">
        <v>71.709999999999994</v>
      </c>
      <c r="R13" s="85">
        <v>71.16</v>
      </c>
      <c r="S13" s="85">
        <v>200</v>
      </c>
      <c r="T13" s="24">
        <v>71.709999999999994</v>
      </c>
    </row>
    <row r="14" spans="1:21" x14ac:dyDescent="0.45">
      <c r="A14" s="39">
        <f t="shared" si="2"/>
        <v>12</v>
      </c>
      <c r="B14" s="35" t="s">
        <v>127</v>
      </c>
      <c r="C14" s="36" t="s">
        <v>267</v>
      </c>
      <c r="D14" s="32">
        <f t="shared" si="0"/>
        <v>67.57416666666667</v>
      </c>
      <c r="E14" s="90">
        <f t="shared" si="1"/>
        <v>60.59</v>
      </c>
      <c r="F14" s="88">
        <v>75.14</v>
      </c>
      <c r="G14" s="85">
        <v>64.78</v>
      </c>
      <c r="H14" s="85">
        <v>67</v>
      </c>
      <c r="I14" s="85">
        <v>69.16</v>
      </c>
      <c r="J14" s="85">
        <v>66.2</v>
      </c>
      <c r="K14" s="85">
        <v>73.12</v>
      </c>
      <c r="L14" s="85">
        <v>63.84</v>
      </c>
      <c r="M14" s="85">
        <v>69.37</v>
      </c>
      <c r="N14" s="85">
        <v>69.16</v>
      </c>
      <c r="O14" s="85">
        <v>74.099999999999994</v>
      </c>
      <c r="P14" s="85">
        <v>65.86</v>
      </c>
      <c r="Q14" s="85">
        <v>76.349999999999994</v>
      </c>
      <c r="R14" s="85">
        <v>67.709999999999994</v>
      </c>
      <c r="S14" s="85">
        <v>60.59</v>
      </c>
      <c r="T14" s="24">
        <v>200</v>
      </c>
    </row>
    <row r="15" spans="1:21" x14ac:dyDescent="0.45">
      <c r="A15" s="39">
        <f t="shared" si="2"/>
        <v>13</v>
      </c>
      <c r="B15" s="35" t="s">
        <v>128</v>
      </c>
      <c r="C15" s="36" t="s">
        <v>44</v>
      </c>
      <c r="D15" s="32">
        <f t="shared" si="0"/>
        <v>67.743333333333325</v>
      </c>
      <c r="E15" s="90">
        <f t="shared" si="1"/>
        <v>66.48</v>
      </c>
      <c r="F15" s="88">
        <v>69.2</v>
      </c>
      <c r="G15" s="85">
        <v>66.53</v>
      </c>
      <c r="H15" s="85">
        <v>71.7</v>
      </c>
      <c r="I15" s="85">
        <v>67.61</v>
      </c>
      <c r="J15" s="85">
        <v>66.53</v>
      </c>
      <c r="K15" s="85">
        <v>68.95</v>
      </c>
      <c r="L15" s="85">
        <v>66.48</v>
      </c>
      <c r="M15" s="85">
        <v>200</v>
      </c>
      <c r="N15" s="85">
        <v>67.17</v>
      </c>
      <c r="O15" s="85">
        <v>75.69</v>
      </c>
      <c r="P15" s="85">
        <v>66.84</v>
      </c>
      <c r="Q15" s="85">
        <v>67.5</v>
      </c>
      <c r="R15" s="85">
        <v>71.739999999999995</v>
      </c>
      <c r="S15" s="85">
        <v>67.19</v>
      </c>
      <c r="T15" s="24">
        <v>67.22</v>
      </c>
    </row>
    <row r="16" spans="1:21" x14ac:dyDescent="0.45">
      <c r="A16" s="39">
        <f t="shared" si="2"/>
        <v>14</v>
      </c>
      <c r="B16" s="35" t="s">
        <v>115</v>
      </c>
      <c r="C16" s="36" t="s">
        <v>13</v>
      </c>
      <c r="D16" s="32">
        <f t="shared" si="0"/>
        <v>71.922499999999971</v>
      </c>
      <c r="E16" s="90">
        <f t="shared" si="1"/>
        <v>65.8</v>
      </c>
      <c r="F16" s="88">
        <v>67.91</v>
      </c>
      <c r="G16" s="85">
        <v>70.98</v>
      </c>
      <c r="H16" s="85">
        <v>200</v>
      </c>
      <c r="I16" s="85">
        <v>74.53</v>
      </c>
      <c r="J16" s="85">
        <v>73.37</v>
      </c>
      <c r="K16" s="85">
        <v>70.3</v>
      </c>
      <c r="L16" s="85">
        <v>200</v>
      </c>
      <c r="M16" s="85">
        <v>76.09</v>
      </c>
      <c r="N16" s="85">
        <v>200</v>
      </c>
      <c r="O16" s="85">
        <v>65.8</v>
      </c>
      <c r="P16" s="85">
        <v>71.94</v>
      </c>
      <c r="Q16" s="85">
        <v>71.34</v>
      </c>
      <c r="R16" s="85">
        <v>80.209999999999994</v>
      </c>
      <c r="S16" s="85">
        <v>67.36</v>
      </c>
      <c r="T16" s="24">
        <v>73.239999999999995</v>
      </c>
    </row>
    <row r="17" spans="1:20" x14ac:dyDescent="0.45">
      <c r="A17" s="39">
        <f t="shared" si="2"/>
        <v>15</v>
      </c>
      <c r="B17" s="35" t="s">
        <v>92</v>
      </c>
      <c r="C17" s="36" t="s">
        <v>78</v>
      </c>
      <c r="D17" s="32">
        <f t="shared" si="0"/>
        <v>103.13250000000001</v>
      </c>
      <c r="E17" s="32">
        <f t="shared" si="1"/>
        <v>76.73</v>
      </c>
      <c r="F17" s="35">
        <v>82.78</v>
      </c>
      <c r="G17" s="82">
        <v>200</v>
      </c>
      <c r="H17" s="82">
        <v>200</v>
      </c>
      <c r="I17" s="37">
        <v>93.16</v>
      </c>
      <c r="J17" s="82">
        <v>200</v>
      </c>
      <c r="K17" s="37">
        <v>200</v>
      </c>
      <c r="L17" s="38">
        <v>76.73</v>
      </c>
      <c r="M17" s="37">
        <v>85.16</v>
      </c>
      <c r="N17" s="37">
        <v>79.19</v>
      </c>
      <c r="O17" s="37">
        <v>89.16</v>
      </c>
      <c r="P17" s="37">
        <v>79.41</v>
      </c>
      <c r="Q17" s="37">
        <v>87.55</v>
      </c>
      <c r="R17" s="37">
        <v>80.72</v>
      </c>
      <c r="S17" s="37">
        <v>83.73</v>
      </c>
      <c r="T17" s="36">
        <v>200</v>
      </c>
    </row>
    <row r="18" spans="1:20" x14ac:dyDescent="0.45">
      <c r="A18" s="39">
        <f t="shared" si="2"/>
        <v>16</v>
      </c>
      <c r="B18" s="35" t="s">
        <v>129</v>
      </c>
      <c r="C18" s="36" t="s">
        <v>52</v>
      </c>
      <c r="D18" s="32">
        <f t="shared" si="0"/>
        <v>103.77916666666668</v>
      </c>
      <c r="E18" s="32">
        <f t="shared" si="1"/>
        <v>66.16</v>
      </c>
      <c r="F18" s="35">
        <v>77.14</v>
      </c>
      <c r="G18" s="37">
        <v>66.16</v>
      </c>
      <c r="H18" s="82">
        <v>200</v>
      </c>
      <c r="I18" s="82">
        <v>200</v>
      </c>
      <c r="J18" s="82">
        <v>200</v>
      </c>
      <c r="K18" s="37">
        <v>200</v>
      </c>
      <c r="L18" s="38">
        <v>200</v>
      </c>
      <c r="M18" s="37">
        <v>71.900000000000006</v>
      </c>
      <c r="N18" s="37">
        <v>67.16</v>
      </c>
      <c r="O18" s="37">
        <v>200</v>
      </c>
      <c r="P18" s="37">
        <v>72.45</v>
      </c>
      <c r="Q18" s="37">
        <v>78.52</v>
      </c>
      <c r="R18" s="37">
        <v>75.88</v>
      </c>
      <c r="S18" s="37">
        <v>66.5</v>
      </c>
      <c r="T18" s="36">
        <v>69.64</v>
      </c>
    </row>
    <row r="19" spans="1:20" x14ac:dyDescent="0.45">
      <c r="A19" s="39">
        <f t="shared" si="2"/>
        <v>17</v>
      </c>
      <c r="B19" s="35" t="s">
        <v>130</v>
      </c>
      <c r="C19" s="36" t="s">
        <v>52</v>
      </c>
      <c r="D19" s="32">
        <f t="shared" si="0"/>
        <v>123.41916666666668</v>
      </c>
      <c r="E19" s="32">
        <f t="shared" si="1"/>
        <v>66.92</v>
      </c>
      <c r="F19" s="81">
        <v>200</v>
      </c>
      <c r="G19" s="82">
        <v>200</v>
      </c>
      <c r="H19" s="37">
        <v>91.67</v>
      </c>
      <c r="I19" s="37">
        <v>66.92</v>
      </c>
      <c r="J19" s="37">
        <v>75.28</v>
      </c>
      <c r="K19" s="37">
        <v>74.06</v>
      </c>
      <c r="L19" s="87">
        <v>200</v>
      </c>
      <c r="M19" s="37">
        <v>200</v>
      </c>
      <c r="N19" s="37">
        <v>200</v>
      </c>
      <c r="O19" s="37">
        <v>92.54</v>
      </c>
      <c r="P19" s="37">
        <v>200</v>
      </c>
      <c r="Q19" s="37">
        <v>97.71</v>
      </c>
      <c r="R19" s="37">
        <v>200</v>
      </c>
      <c r="S19" s="37">
        <v>102.48</v>
      </c>
      <c r="T19" s="36">
        <v>80.37</v>
      </c>
    </row>
    <row r="20" spans="1:20" ht="14.65" thickBot="1" x14ac:dyDescent="0.5">
      <c r="A20" s="10">
        <f t="shared" si="2"/>
        <v>18</v>
      </c>
      <c r="B20" s="25" t="s">
        <v>91</v>
      </c>
      <c r="C20" s="26" t="s">
        <v>52</v>
      </c>
      <c r="D20" s="42">
        <f t="shared" si="0"/>
        <v>132.17833333333331</v>
      </c>
      <c r="E20" s="42">
        <f t="shared" si="1"/>
        <v>61.17</v>
      </c>
      <c r="F20" s="25">
        <v>67.75</v>
      </c>
      <c r="G20" s="84">
        <v>200</v>
      </c>
      <c r="H20" s="84">
        <v>200</v>
      </c>
      <c r="I20" s="40">
        <v>62.86</v>
      </c>
      <c r="J20" s="40">
        <v>62.39</v>
      </c>
      <c r="K20" s="40">
        <v>61.17</v>
      </c>
      <c r="L20" s="41">
        <v>67.709999999999994</v>
      </c>
      <c r="M20" s="40">
        <v>64.260000000000005</v>
      </c>
      <c r="N20" s="84">
        <v>200</v>
      </c>
      <c r="O20" s="40">
        <v>200</v>
      </c>
      <c r="P20" s="40">
        <v>200</v>
      </c>
      <c r="Q20" s="40">
        <v>200</v>
      </c>
      <c r="R20" s="40">
        <v>200</v>
      </c>
      <c r="S20" s="40">
        <v>200</v>
      </c>
      <c r="T20" s="26">
        <v>200</v>
      </c>
    </row>
  </sheetData>
  <mergeCells count="1">
    <mergeCell ref="A1:T1"/>
  </mergeCells>
  <conditionalFormatting sqref="E1:E35 E42:E1048576">
    <cfRule type="top10" dxfId="50" priority="7" bottom="1" rank="1"/>
  </conditionalFormatting>
  <conditionalFormatting sqref="F3:T16">
    <cfRule type="cellIs" dxfId="49" priority="4" operator="equal">
      <formula>LARGE($F3:$Q3,2)</formula>
    </cfRule>
    <cfRule type="cellIs" dxfId="48" priority="5" operator="equal">
      <formula>LARGE($F3:$Q3,3)</formula>
    </cfRule>
    <cfRule type="cellIs" dxfId="47" priority="6" operator="equal">
      <formula>LARGE($F3:$Q3,1)</formula>
    </cfRule>
  </conditionalFormatting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DD18-5515-4665-917B-AD3EEDEC7FBF}">
  <sheetPr>
    <pageSetUpPr fitToPage="1"/>
  </sheetPr>
  <dimension ref="A1:U17"/>
  <sheetViews>
    <sheetView zoomScale="175" zoomScaleNormal="175" workbookViewId="0">
      <selection activeCell="I11" sqref="I11"/>
    </sheetView>
  </sheetViews>
  <sheetFormatPr defaultRowHeight="14.25" x14ac:dyDescent="0.45"/>
  <cols>
    <col min="1" max="1" width="5" bestFit="1" customWidth="1"/>
    <col min="2" max="2" width="15.1328125" bestFit="1" customWidth="1"/>
    <col min="3" max="3" width="8" bestFit="1" customWidth="1"/>
    <col min="4" max="4" width="8.33203125" bestFit="1" customWidth="1"/>
    <col min="5" max="5" width="8.33203125" customWidth="1"/>
    <col min="6" max="14" width="8.19921875" bestFit="1" customWidth="1"/>
    <col min="15" max="21" width="9.19921875" bestFit="1" customWidth="1"/>
  </cols>
  <sheetData>
    <row r="1" spans="1:21" ht="23.65" thickBot="1" x14ac:dyDescent="0.5">
      <c r="A1" s="152" t="s">
        <v>251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18" t="s">
        <v>49</v>
      </c>
      <c r="C3" s="19" t="s">
        <v>15</v>
      </c>
      <c r="D3" s="32">
        <v>57.896923076923073</v>
      </c>
      <c r="E3" s="32">
        <f>MIN(F3:U3)</f>
        <v>56.83</v>
      </c>
      <c r="F3" s="18">
        <v>57.7</v>
      </c>
      <c r="G3" s="33">
        <v>57.53</v>
      </c>
      <c r="H3" s="33">
        <v>57.25</v>
      </c>
      <c r="I3" s="33">
        <v>57.38</v>
      </c>
      <c r="J3" s="33">
        <v>58.77</v>
      </c>
      <c r="K3" s="33">
        <v>56.83</v>
      </c>
      <c r="L3" s="33">
        <v>61.67</v>
      </c>
      <c r="M3" s="33">
        <v>60.39</v>
      </c>
      <c r="N3" s="33">
        <v>57.66</v>
      </c>
      <c r="O3" s="33">
        <v>56.95</v>
      </c>
      <c r="P3" s="33">
        <v>57.51</v>
      </c>
      <c r="Q3" s="33">
        <v>59.33</v>
      </c>
      <c r="R3" s="33">
        <v>61.66</v>
      </c>
      <c r="S3" s="33">
        <v>57.94</v>
      </c>
      <c r="T3" s="33">
        <v>60.81</v>
      </c>
      <c r="U3" s="19">
        <v>57.42</v>
      </c>
    </row>
    <row r="4" spans="1:21" x14ac:dyDescent="0.45">
      <c r="A4" s="34">
        <v>2</v>
      </c>
      <c r="B4" s="35" t="s">
        <v>43</v>
      </c>
      <c r="C4" s="36" t="s">
        <v>15</v>
      </c>
      <c r="D4" s="32">
        <v>59.054615384615389</v>
      </c>
      <c r="E4" s="32">
        <f t="shared" ref="E4:E17" si="0">MIN(F4:U4)</f>
        <v>55.03</v>
      </c>
      <c r="F4" s="23">
        <v>62.42</v>
      </c>
      <c r="G4" s="85">
        <v>55.03</v>
      </c>
      <c r="H4" s="85">
        <v>56.44</v>
      </c>
      <c r="I4" s="85">
        <v>56.64</v>
      </c>
      <c r="J4" s="85">
        <v>200</v>
      </c>
      <c r="K4" s="85">
        <v>58.41</v>
      </c>
      <c r="L4" s="85">
        <v>63.31</v>
      </c>
      <c r="M4" s="85">
        <v>59.83</v>
      </c>
      <c r="N4" s="85">
        <v>57.55</v>
      </c>
      <c r="O4" s="85">
        <v>56.88</v>
      </c>
      <c r="P4" s="85">
        <v>57.3</v>
      </c>
      <c r="Q4" s="85">
        <v>58.39</v>
      </c>
      <c r="R4" s="85">
        <v>65.59</v>
      </c>
      <c r="S4" s="85">
        <v>70.31</v>
      </c>
      <c r="T4" s="85">
        <v>59.92</v>
      </c>
      <c r="U4" s="24">
        <v>200</v>
      </c>
    </row>
    <row r="5" spans="1:21" x14ac:dyDescent="0.45">
      <c r="A5" s="52">
        <f t="shared" ref="A5:A17" si="1">A4+1</f>
        <v>3</v>
      </c>
      <c r="B5" s="35" t="s">
        <v>53</v>
      </c>
      <c r="C5" s="36" t="s">
        <v>52</v>
      </c>
      <c r="D5" s="32">
        <v>59.87</v>
      </c>
      <c r="E5" s="32">
        <f t="shared" si="0"/>
        <v>57.88</v>
      </c>
      <c r="F5" s="23">
        <v>58.59</v>
      </c>
      <c r="G5" s="85">
        <v>61.19</v>
      </c>
      <c r="H5" s="85">
        <v>59.22</v>
      </c>
      <c r="I5" s="85">
        <v>60.23</v>
      </c>
      <c r="J5" s="85">
        <v>60.89</v>
      </c>
      <c r="K5" s="85">
        <v>60.8</v>
      </c>
      <c r="L5" s="85">
        <v>59.23</v>
      </c>
      <c r="M5" s="85">
        <v>60.91</v>
      </c>
      <c r="N5" s="85">
        <v>200</v>
      </c>
      <c r="O5" s="85">
        <v>74.010000000000005</v>
      </c>
      <c r="P5" s="85">
        <v>59.17</v>
      </c>
      <c r="Q5" s="85">
        <v>58.5</v>
      </c>
      <c r="R5" s="85">
        <v>57.88</v>
      </c>
      <c r="S5" s="85">
        <v>63.45</v>
      </c>
      <c r="T5" s="85">
        <v>66.03</v>
      </c>
      <c r="U5" s="24">
        <v>58.25</v>
      </c>
    </row>
    <row r="6" spans="1:21" x14ac:dyDescent="0.45">
      <c r="A6" s="9">
        <f t="shared" si="1"/>
        <v>4</v>
      </c>
      <c r="B6" s="35" t="s">
        <v>48</v>
      </c>
      <c r="C6" s="36" t="s">
        <v>15</v>
      </c>
      <c r="D6" s="32">
        <v>60.026923076923076</v>
      </c>
      <c r="E6" s="32">
        <f t="shared" si="0"/>
        <v>57.67</v>
      </c>
      <c r="F6" s="23">
        <v>59.28</v>
      </c>
      <c r="G6" s="85">
        <v>60.41</v>
      </c>
      <c r="H6" s="85">
        <v>59.95</v>
      </c>
      <c r="I6" s="85">
        <v>58.63</v>
      </c>
      <c r="J6" s="85">
        <v>59.72</v>
      </c>
      <c r="K6" s="85">
        <v>58.92</v>
      </c>
      <c r="L6" s="85">
        <v>66.069999999999993</v>
      </c>
      <c r="M6" s="85">
        <v>60.94</v>
      </c>
      <c r="N6" s="85">
        <v>60.89</v>
      </c>
      <c r="O6" s="85">
        <v>63.61</v>
      </c>
      <c r="P6" s="85">
        <v>60.92</v>
      </c>
      <c r="Q6" s="85">
        <v>59.3</v>
      </c>
      <c r="R6" s="85">
        <v>63.67</v>
      </c>
      <c r="S6" s="85">
        <v>60.13</v>
      </c>
      <c r="T6" s="85">
        <v>63.59</v>
      </c>
      <c r="U6" s="24">
        <v>57.67</v>
      </c>
    </row>
    <row r="7" spans="1:21" x14ac:dyDescent="0.45">
      <c r="A7" s="39">
        <f t="shared" si="1"/>
        <v>5</v>
      </c>
      <c r="B7" s="35" t="s">
        <v>70</v>
      </c>
      <c r="C7" s="36" t="s">
        <v>8</v>
      </c>
      <c r="D7" s="32">
        <v>60.230769230769234</v>
      </c>
      <c r="E7" s="32">
        <f t="shared" si="0"/>
        <v>58.17</v>
      </c>
      <c r="F7" s="23">
        <v>61.74</v>
      </c>
      <c r="G7" s="85">
        <v>60.64</v>
      </c>
      <c r="H7" s="85">
        <v>59.51</v>
      </c>
      <c r="I7" s="85">
        <v>61.08</v>
      </c>
      <c r="J7" s="85">
        <v>59.48</v>
      </c>
      <c r="K7" s="85">
        <v>60.25</v>
      </c>
      <c r="L7" s="85">
        <v>58.2</v>
      </c>
      <c r="M7" s="85">
        <v>63.16</v>
      </c>
      <c r="N7" s="85">
        <v>66.77</v>
      </c>
      <c r="O7" s="85">
        <v>61.59</v>
      </c>
      <c r="P7" s="85">
        <v>62.53</v>
      </c>
      <c r="Q7" s="85">
        <v>59.66</v>
      </c>
      <c r="R7" s="85">
        <v>58.17</v>
      </c>
      <c r="S7" s="85">
        <v>65.95</v>
      </c>
      <c r="T7" s="85">
        <v>60.7</v>
      </c>
      <c r="U7" s="24">
        <v>59.45</v>
      </c>
    </row>
    <row r="8" spans="1:21" x14ac:dyDescent="0.45">
      <c r="A8" s="39">
        <f t="shared" si="1"/>
        <v>6</v>
      </c>
      <c r="B8" s="35" t="s">
        <v>114</v>
      </c>
      <c r="C8" s="36" t="s">
        <v>13</v>
      </c>
      <c r="D8" s="32">
        <v>61.012307692307687</v>
      </c>
      <c r="E8" s="32">
        <f t="shared" si="0"/>
        <v>59.05</v>
      </c>
      <c r="F8" s="23">
        <v>67.41</v>
      </c>
      <c r="G8" s="85">
        <v>62.63</v>
      </c>
      <c r="H8" s="85">
        <v>64.97</v>
      </c>
      <c r="I8" s="85">
        <v>66.88</v>
      </c>
      <c r="J8" s="85">
        <v>60.14</v>
      </c>
      <c r="K8" s="85">
        <v>60.13</v>
      </c>
      <c r="L8" s="85">
        <v>60.75</v>
      </c>
      <c r="M8" s="85">
        <v>61.05</v>
      </c>
      <c r="N8" s="85">
        <v>59.52</v>
      </c>
      <c r="O8" s="85">
        <v>59.05</v>
      </c>
      <c r="P8" s="85">
        <v>200</v>
      </c>
      <c r="Q8" s="85">
        <v>60.83</v>
      </c>
      <c r="R8" s="85">
        <v>60.77</v>
      </c>
      <c r="S8" s="85">
        <v>59.67</v>
      </c>
      <c r="T8" s="85">
        <v>62.17</v>
      </c>
      <c r="U8" s="24">
        <v>61.48</v>
      </c>
    </row>
    <row r="9" spans="1:21" x14ac:dyDescent="0.45">
      <c r="A9" s="39">
        <f t="shared" si="1"/>
        <v>7</v>
      </c>
      <c r="B9" s="35" t="s">
        <v>91</v>
      </c>
      <c r="C9" s="36" t="s">
        <v>52</v>
      </c>
      <c r="D9" s="32">
        <v>61.080769230769228</v>
      </c>
      <c r="E9" s="32">
        <f t="shared" si="0"/>
        <v>58.36</v>
      </c>
      <c r="F9" s="23">
        <v>68.099999999999994</v>
      </c>
      <c r="G9" s="85">
        <v>58.73</v>
      </c>
      <c r="H9" s="85">
        <v>60.41</v>
      </c>
      <c r="I9" s="85">
        <v>60.72</v>
      </c>
      <c r="J9" s="85">
        <v>58.59</v>
      </c>
      <c r="K9" s="85">
        <v>66.430000000000007</v>
      </c>
      <c r="L9" s="85">
        <v>66.95</v>
      </c>
      <c r="M9" s="85">
        <v>59.55</v>
      </c>
      <c r="N9" s="85">
        <v>66.31</v>
      </c>
      <c r="O9" s="85">
        <v>61.41</v>
      </c>
      <c r="P9" s="85">
        <v>61.84</v>
      </c>
      <c r="Q9" s="85">
        <v>58.36</v>
      </c>
      <c r="R9" s="85">
        <v>59.47</v>
      </c>
      <c r="S9" s="85">
        <v>200</v>
      </c>
      <c r="T9" s="85">
        <v>63.25</v>
      </c>
      <c r="U9" s="24">
        <v>58.98</v>
      </c>
    </row>
    <row r="10" spans="1:21" x14ac:dyDescent="0.45">
      <c r="A10" s="39">
        <f t="shared" si="1"/>
        <v>8</v>
      </c>
      <c r="B10" s="35" t="s">
        <v>112</v>
      </c>
      <c r="C10" s="36" t="s">
        <v>8</v>
      </c>
      <c r="D10" s="32">
        <v>61.257692307692309</v>
      </c>
      <c r="E10" s="32">
        <f t="shared" si="0"/>
        <v>59.19</v>
      </c>
      <c r="F10" s="23">
        <v>68.510000000000005</v>
      </c>
      <c r="G10" s="85">
        <v>64.22</v>
      </c>
      <c r="H10" s="85">
        <v>59.19</v>
      </c>
      <c r="I10" s="85">
        <v>64.489999999999995</v>
      </c>
      <c r="J10" s="85">
        <v>64.38</v>
      </c>
      <c r="K10" s="85">
        <v>62.89</v>
      </c>
      <c r="L10" s="85">
        <v>59.36</v>
      </c>
      <c r="M10" s="85">
        <v>59.81</v>
      </c>
      <c r="N10" s="85">
        <v>64.17</v>
      </c>
      <c r="O10" s="85">
        <v>61.31</v>
      </c>
      <c r="P10" s="85">
        <v>59.8</v>
      </c>
      <c r="Q10" s="85">
        <v>59.67</v>
      </c>
      <c r="R10" s="85">
        <v>62.39</v>
      </c>
      <c r="S10" s="85">
        <v>59.83</v>
      </c>
      <c r="T10" s="85">
        <v>65.27</v>
      </c>
      <c r="U10" s="24">
        <v>59.33</v>
      </c>
    </row>
    <row r="11" spans="1:21" x14ac:dyDescent="0.45">
      <c r="A11" s="39">
        <f t="shared" si="1"/>
        <v>9</v>
      </c>
      <c r="B11" s="35" t="s">
        <v>145</v>
      </c>
      <c r="C11" s="36" t="s">
        <v>13</v>
      </c>
      <c r="D11" s="32">
        <v>61.950769230769232</v>
      </c>
      <c r="E11" s="32">
        <f t="shared" si="0"/>
        <v>59.97</v>
      </c>
      <c r="F11" s="23">
        <v>60.95</v>
      </c>
      <c r="G11" s="85">
        <v>62.22</v>
      </c>
      <c r="H11" s="85">
        <v>66.22</v>
      </c>
      <c r="I11" s="85">
        <v>69.67</v>
      </c>
      <c r="J11" s="85">
        <v>59.97</v>
      </c>
      <c r="K11" s="85">
        <v>70.349999999999994</v>
      </c>
      <c r="L11" s="85">
        <v>61.36</v>
      </c>
      <c r="M11" s="85">
        <v>63.25</v>
      </c>
      <c r="N11" s="85">
        <v>62.89</v>
      </c>
      <c r="O11" s="85">
        <v>60.11</v>
      </c>
      <c r="P11" s="85">
        <v>61.36</v>
      </c>
      <c r="Q11" s="85">
        <v>61.5</v>
      </c>
      <c r="R11" s="85">
        <v>63.31</v>
      </c>
      <c r="S11" s="85">
        <v>60.89</v>
      </c>
      <c r="T11" s="85">
        <v>63.47</v>
      </c>
      <c r="U11" s="24">
        <v>64.08</v>
      </c>
    </row>
    <row r="12" spans="1:21" x14ac:dyDescent="0.45">
      <c r="A12" s="39">
        <f t="shared" si="1"/>
        <v>10</v>
      </c>
      <c r="B12" s="35" t="s">
        <v>109</v>
      </c>
      <c r="C12" s="36" t="s">
        <v>8</v>
      </c>
      <c r="D12" s="32">
        <v>62.262307692307687</v>
      </c>
      <c r="E12" s="32">
        <f t="shared" si="0"/>
        <v>58.31</v>
      </c>
      <c r="F12" s="23">
        <v>62.5</v>
      </c>
      <c r="G12" s="85">
        <v>200</v>
      </c>
      <c r="H12" s="85">
        <v>64.25</v>
      </c>
      <c r="I12" s="85">
        <v>58.31</v>
      </c>
      <c r="J12" s="85">
        <v>58.77</v>
      </c>
      <c r="K12" s="85">
        <v>61.42</v>
      </c>
      <c r="L12" s="85">
        <v>62.39</v>
      </c>
      <c r="M12" s="85">
        <v>58.83</v>
      </c>
      <c r="N12" s="85">
        <v>61.5</v>
      </c>
      <c r="O12" s="85">
        <v>200</v>
      </c>
      <c r="P12" s="85">
        <v>200</v>
      </c>
      <c r="Q12" s="85">
        <v>64.84</v>
      </c>
      <c r="R12" s="85">
        <v>62.3</v>
      </c>
      <c r="S12" s="85">
        <v>63.08</v>
      </c>
      <c r="T12" s="85">
        <v>65.77</v>
      </c>
      <c r="U12" s="24">
        <v>65.45</v>
      </c>
    </row>
    <row r="13" spans="1:21" x14ac:dyDescent="0.45">
      <c r="A13" s="39">
        <f t="shared" si="1"/>
        <v>11</v>
      </c>
      <c r="B13" s="35" t="s">
        <v>85</v>
      </c>
      <c r="C13" s="36" t="s">
        <v>15</v>
      </c>
      <c r="D13" s="32">
        <v>62.356153846153845</v>
      </c>
      <c r="E13" s="32">
        <f t="shared" si="0"/>
        <v>58.77</v>
      </c>
      <c r="F13" s="23">
        <v>62.16</v>
      </c>
      <c r="G13" s="85">
        <v>200</v>
      </c>
      <c r="H13" s="85">
        <v>61.7</v>
      </c>
      <c r="I13" s="85">
        <v>61.36</v>
      </c>
      <c r="J13" s="85">
        <v>59.01</v>
      </c>
      <c r="K13" s="85">
        <v>58.77</v>
      </c>
      <c r="L13" s="85">
        <v>65.64</v>
      </c>
      <c r="M13" s="85">
        <v>68.53</v>
      </c>
      <c r="N13" s="85">
        <v>65.73</v>
      </c>
      <c r="O13" s="85">
        <v>60.7</v>
      </c>
      <c r="P13" s="85">
        <v>59.84</v>
      </c>
      <c r="Q13" s="85">
        <v>200</v>
      </c>
      <c r="R13" s="85">
        <v>63.27</v>
      </c>
      <c r="S13" s="85">
        <v>63.08</v>
      </c>
      <c r="T13" s="85">
        <v>62.63</v>
      </c>
      <c r="U13" s="24">
        <v>66.739999999999995</v>
      </c>
    </row>
    <row r="14" spans="1:21" x14ac:dyDescent="0.45">
      <c r="A14" s="39">
        <f t="shared" si="1"/>
        <v>12</v>
      </c>
      <c r="B14" s="35" t="s">
        <v>140</v>
      </c>
      <c r="C14" s="36" t="s">
        <v>52</v>
      </c>
      <c r="D14" s="32">
        <v>62.579230769230769</v>
      </c>
      <c r="E14" s="32">
        <f t="shared" si="0"/>
        <v>57.56</v>
      </c>
      <c r="F14" s="23">
        <v>62.14</v>
      </c>
      <c r="G14" s="85">
        <v>63.86</v>
      </c>
      <c r="H14" s="85">
        <v>66.62</v>
      </c>
      <c r="I14" s="85">
        <v>57.56</v>
      </c>
      <c r="J14" s="85">
        <v>64.11</v>
      </c>
      <c r="K14" s="85">
        <v>200</v>
      </c>
      <c r="L14" s="85">
        <v>69.319999999999993</v>
      </c>
      <c r="M14" s="85">
        <v>60</v>
      </c>
      <c r="N14" s="85">
        <v>65.66</v>
      </c>
      <c r="O14" s="85">
        <v>64.45</v>
      </c>
      <c r="P14" s="85">
        <v>59.77</v>
      </c>
      <c r="Q14" s="85">
        <v>59.83</v>
      </c>
      <c r="R14" s="85">
        <v>65.349999999999994</v>
      </c>
      <c r="S14" s="85">
        <v>60.31</v>
      </c>
      <c r="T14" s="85">
        <v>68.73</v>
      </c>
      <c r="U14" s="24">
        <v>63.87</v>
      </c>
    </row>
    <row r="15" spans="1:21" x14ac:dyDescent="0.45">
      <c r="A15" s="39">
        <f t="shared" si="1"/>
        <v>13</v>
      </c>
      <c r="B15" s="35" t="s">
        <v>115</v>
      </c>
      <c r="C15" s="36" t="s">
        <v>13</v>
      </c>
      <c r="D15" s="32">
        <v>66.691538461538457</v>
      </c>
      <c r="E15" s="32">
        <f t="shared" si="0"/>
        <v>62.53</v>
      </c>
      <c r="F15" s="23">
        <v>74.61</v>
      </c>
      <c r="G15" s="85">
        <v>72.97</v>
      </c>
      <c r="H15" s="85">
        <v>74.989999999999995</v>
      </c>
      <c r="I15" s="85">
        <v>78.91</v>
      </c>
      <c r="J15" s="85">
        <v>63.36</v>
      </c>
      <c r="K15" s="85">
        <v>65.78</v>
      </c>
      <c r="L15" s="85">
        <v>62.88</v>
      </c>
      <c r="M15" s="85">
        <v>66.27</v>
      </c>
      <c r="N15" s="85">
        <v>70.180000000000007</v>
      </c>
      <c r="O15" s="85">
        <v>64.86</v>
      </c>
      <c r="P15" s="85">
        <v>65.64</v>
      </c>
      <c r="Q15" s="85">
        <v>62.53</v>
      </c>
      <c r="R15" s="85">
        <v>72.75</v>
      </c>
      <c r="S15" s="85">
        <v>65.44</v>
      </c>
      <c r="T15" s="85">
        <v>67.19</v>
      </c>
      <c r="U15" s="24">
        <v>67.14</v>
      </c>
    </row>
    <row r="16" spans="1:21" x14ac:dyDescent="0.45">
      <c r="A16" s="39">
        <f t="shared" si="1"/>
        <v>14</v>
      </c>
      <c r="B16" s="35" t="s">
        <v>131</v>
      </c>
      <c r="C16" s="36" t="s">
        <v>267</v>
      </c>
      <c r="D16" s="32">
        <v>67.275384615384624</v>
      </c>
      <c r="E16" s="32">
        <f t="shared" si="0"/>
        <v>60.47</v>
      </c>
      <c r="F16" s="23">
        <v>71.69</v>
      </c>
      <c r="G16" s="85">
        <v>69.12</v>
      </c>
      <c r="H16" s="85">
        <v>200</v>
      </c>
      <c r="I16" s="85">
        <v>70.27</v>
      </c>
      <c r="J16" s="85">
        <v>67.66</v>
      </c>
      <c r="K16" s="85">
        <v>64.19</v>
      </c>
      <c r="L16" s="85">
        <v>62.86</v>
      </c>
      <c r="M16" s="85">
        <v>70.92</v>
      </c>
      <c r="N16" s="85">
        <v>200</v>
      </c>
      <c r="O16" s="85">
        <v>70.099999999999994</v>
      </c>
      <c r="P16" s="85">
        <v>68.55</v>
      </c>
      <c r="Q16" s="85">
        <v>69.66</v>
      </c>
      <c r="R16" s="85">
        <v>60.47</v>
      </c>
      <c r="S16" s="85">
        <v>66.849999999999994</v>
      </c>
      <c r="T16" s="85">
        <v>71.38</v>
      </c>
      <c r="U16" s="24">
        <v>62.55</v>
      </c>
    </row>
    <row r="17" spans="1:21" ht="14.65" thickBot="1" x14ac:dyDescent="0.5">
      <c r="A17" s="43">
        <f t="shared" si="1"/>
        <v>15</v>
      </c>
      <c r="B17" s="44" t="s">
        <v>83</v>
      </c>
      <c r="C17" s="45" t="s">
        <v>267</v>
      </c>
      <c r="D17" s="46">
        <v>69.74384615384615</v>
      </c>
      <c r="E17" s="46">
        <f t="shared" si="0"/>
        <v>62.86</v>
      </c>
      <c r="F17" s="25">
        <v>88.85</v>
      </c>
      <c r="G17" s="40">
        <v>67.41</v>
      </c>
      <c r="H17" s="40">
        <v>200</v>
      </c>
      <c r="I17" s="40">
        <v>75.42</v>
      </c>
      <c r="J17" s="40">
        <v>76.7</v>
      </c>
      <c r="K17" s="40">
        <v>70.91</v>
      </c>
      <c r="L17" s="40">
        <v>72.63</v>
      </c>
      <c r="M17" s="40">
        <v>67.52</v>
      </c>
      <c r="N17" s="40">
        <v>79.48</v>
      </c>
      <c r="O17" s="40">
        <v>74.2</v>
      </c>
      <c r="P17" s="40">
        <v>64.14</v>
      </c>
      <c r="Q17" s="40">
        <v>67.19</v>
      </c>
      <c r="R17" s="40">
        <v>67.400000000000006</v>
      </c>
      <c r="S17" s="40">
        <v>65.42</v>
      </c>
      <c r="T17" s="40">
        <v>74.87</v>
      </c>
      <c r="U17" s="26">
        <v>62.86</v>
      </c>
    </row>
  </sheetData>
  <mergeCells count="1">
    <mergeCell ref="A1:U1"/>
  </mergeCells>
  <phoneticPr fontId="6" type="noConversion"/>
  <conditionalFormatting sqref="E2:E16 E18:E1048576">
    <cfRule type="top10" dxfId="46" priority="4" bottom="1" rank="1"/>
  </conditionalFormatting>
  <conditionalFormatting sqref="F3:U17">
    <cfRule type="cellIs" dxfId="45" priority="1" operator="equal">
      <formula>LARGE($F3:$Q3,2)</formula>
    </cfRule>
    <cfRule type="cellIs" dxfId="44" priority="2" operator="equal">
      <formula>LARGE($F3:$Q3,3)</formula>
    </cfRule>
    <cfRule type="cellIs" dxfId="43" priority="3" operator="equal">
      <formula>LARGE($F3:$Q3,1)</formula>
    </cfRule>
  </conditionalFormatting>
  <pageMargins left="0.7" right="0.7" top="0.75" bottom="0.75" header="0.3" footer="0.3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EDC8-544E-4916-B249-0EADE543DC4F}">
  <sheetPr>
    <pageSetUpPr fitToPage="1"/>
  </sheetPr>
  <dimension ref="A1:U26"/>
  <sheetViews>
    <sheetView zoomScale="190" zoomScaleNormal="190" workbookViewId="0">
      <selection activeCell="B23" sqref="B23"/>
    </sheetView>
  </sheetViews>
  <sheetFormatPr defaultRowHeight="14.25" x14ac:dyDescent="0.45"/>
  <cols>
    <col min="1" max="1" width="5" bestFit="1" customWidth="1"/>
    <col min="2" max="2" width="19.6640625" bestFit="1" customWidth="1"/>
    <col min="3" max="3" width="8" bestFit="1" customWidth="1"/>
    <col min="4" max="4" width="8.33203125" bestFit="1" customWidth="1"/>
    <col min="5" max="5" width="8.33203125" customWidth="1"/>
    <col min="6" max="14" width="8.19921875" bestFit="1" customWidth="1"/>
    <col min="15" max="21" width="9.19921875" bestFit="1" customWidth="1"/>
  </cols>
  <sheetData>
    <row r="1" spans="1:21" ht="23.65" thickBot="1" x14ac:dyDescent="0.5">
      <c r="A1" s="155" t="s">
        <v>252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7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18" t="s">
        <v>48</v>
      </c>
      <c r="C3" s="19" t="s">
        <v>15</v>
      </c>
      <c r="D3" s="32">
        <v>60.068461538461534</v>
      </c>
      <c r="E3" s="32">
        <f>MIN(F3:U3)</f>
        <v>56.96</v>
      </c>
      <c r="F3" s="18">
        <v>66.459999999999994</v>
      </c>
      <c r="G3" s="33">
        <v>59.38</v>
      </c>
      <c r="H3" s="33">
        <v>59.98</v>
      </c>
      <c r="I3" s="33">
        <v>58.77</v>
      </c>
      <c r="J3" s="33">
        <v>56.96</v>
      </c>
      <c r="K3" s="33">
        <v>63.45</v>
      </c>
      <c r="L3" s="33">
        <v>57.89</v>
      </c>
      <c r="M3" s="33">
        <v>69</v>
      </c>
      <c r="N3" s="33">
        <v>60.95</v>
      </c>
      <c r="O3" s="33">
        <v>65.34</v>
      </c>
      <c r="P3" s="33">
        <v>59.99</v>
      </c>
      <c r="Q3" s="33">
        <v>60.16</v>
      </c>
      <c r="R3" s="33">
        <v>66.510000000000005</v>
      </c>
      <c r="S3" s="33">
        <v>59.82</v>
      </c>
      <c r="T3" s="33">
        <v>58.83</v>
      </c>
      <c r="U3" s="19">
        <v>59.37</v>
      </c>
    </row>
    <row r="4" spans="1:21" x14ac:dyDescent="0.45">
      <c r="A4" s="34">
        <v>2</v>
      </c>
      <c r="B4" s="35" t="s">
        <v>43</v>
      </c>
      <c r="C4" s="36" t="s">
        <v>15</v>
      </c>
      <c r="D4" s="32">
        <v>60.107692307692304</v>
      </c>
      <c r="E4" s="32">
        <f t="shared" ref="E4:E26" si="0">MIN(F4:U4)</f>
        <v>56.8</v>
      </c>
      <c r="F4" s="23">
        <v>67.42</v>
      </c>
      <c r="G4" s="85">
        <v>61.86</v>
      </c>
      <c r="H4" s="85">
        <v>62.3</v>
      </c>
      <c r="I4" s="85">
        <v>61.3</v>
      </c>
      <c r="J4" s="85">
        <v>62.17</v>
      </c>
      <c r="K4" s="85">
        <v>59.03</v>
      </c>
      <c r="L4" s="85">
        <v>59.35</v>
      </c>
      <c r="M4" s="85">
        <v>59.44</v>
      </c>
      <c r="N4" s="85">
        <v>64.27</v>
      </c>
      <c r="O4" s="85">
        <v>64.540000000000006</v>
      </c>
      <c r="P4" s="85">
        <v>60.82</v>
      </c>
      <c r="Q4" s="85">
        <v>59.03</v>
      </c>
      <c r="R4" s="85">
        <v>61.52</v>
      </c>
      <c r="S4" s="85">
        <v>60.12</v>
      </c>
      <c r="T4" s="85">
        <v>56.8</v>
      </c>
      <c r="U4" s="24">
        <v>57.66</v>
      </c>
    </row>
    <row r="5" spans="1:21" x14ac:dyDescent="0.45">
      <c r="A5" s="52">
        <f t="shared" ref="A5:A26" si="1">A4+1</f>
        <v>3</v>
      </c>
      <c r="B5" s="35" t="s">
        <v>49</v>
      </c>
      <c r="C5" s="36" t="s">
        <v>15</v>
      </c>
      <c r="D5" s="32">
        <v>60.137692307692305</v>
      </c>
      <c r="E5" s="32">
        <f t="shared" si="0"/>
        <v>57.56</v>
      </c>
      <c r="F5" s="23">
        <v>61.36</v>
      </c>
      <c r="G5" s="85">
        <v>62.22</v>
      </c>
      <c r="H5" s="85">
        <v>64.61</v>
      </c>
      <c r="I5" s="85">
        <v>57.7</v>
      </c>
      <c r="J5" s="85">
        <v>57.86</v>
      </c>
      <c r="K5" s="85">
        <v>59.68</v>
      </c>
      <c r="L5" s="85">
        <v>62.57</v>
      </c>
      <c r="M5" s="85">
        <v>62.29</v>
      </c>
      <c r="N5" s="85">
        <v>61.61</v>
      </c>
      <c r="O5" s="85">
        <v>59.77</v>
      </c>
      <c r="P5" s="85">
        <v>59.46</v>
      </c>
      <c r="Q5" s="85">
        <v>63.35</v>
      </c>
      <c r="R5" s="85">
        <v>62.29</v>
      </c>
      <c r="S5" s="85">
        <v>57.56</v>
      </c>
      <c r="T5" s="85">
        <v>59.44</v>
      </c>
      <c r="U5" s="24">
        <v>60.55</v>
      </c>
    </row>
    <row r="6" spans="1:21" x14ac:dyDescent="0.45">
      <c r="A6" s="9">
        <f t="shared" si="1"/>
        <v>4</v>
      </c>
      <c r="B6" s="35" t="s">
        <v>144</v>
      </c>
      <c r="C6" s="36" t="s">
        <v>52</v>
      </c>
      <c r="D6" s="32">
        <v>60.654615384615383</v>
      </c>
      <c r="E6" s="32">
        <f t="shared" si="0"/>
        <v>56.98</v>
      </c>
      <c r="F6" s="23">
        <v>200</v>
      </c>
      <c r="G6" s="85">
        <v>58.21</v>
      </c>
      <c r="H6" s="85">
        <v>58.4</v>
      </c>
      <c r="I6" s="85">
        <v>60.4</v>
      </c>
      <c r="J6" s="85">
        <v>67.62</v>
      </c>
      <c r="K6" s="85">
        <v>67.59</v>
      </c>
      <c r="L6" s="85">
        <v>63.29</v>
      </c>
      <c r="M6" s="85">
        <v>61.19</v>
      </c>
      <c r="N6" s="85">
        <v>61.13</v>
      </c>
      <c r="O6" s="85">
        <v>62.95</v>
      </c>
      <c r="P6" s="85">
        <v>57.89</v>
      </c>
      <c r="Q6" s="85">
        <v>57.94</v>
      </c>
      <c r="R6" s="85">
        <v>59.88</v>
      </c>
      <c r="S6" s="85">
        <v>200</v>
      </c>
      <c r="T6" s="85">
        <v>56.98</v>
      </c>
      <c r="U6" s="24">
        <v>62.66</v>
      </c>
    </row>
    <row r="7" spans="1:21" x14ac:dyDescent="0.45">
      <c r="A7" s="39">
        <f t="shared" si="1"/>
        <v>5</v>
      </c>
      <c r="B7" s="49" t="s">
        <v>246</v>
      </c>
      <c r="C7" s="36" t="s">
        <v>50</v>
      </c>
      <c r="D7" s="32">
        <v>61.812307692307691</v>
      </c>
      <c r="E7" s="32">
        <f t="shared" si="0"/>
        <v>57.16</v>
      </c>
      <c r="F7" s="23">
        <v>72.040000000000006</v>
      </c>
      <c r="G7" s="85">
        <v>67.02</v>
      </c>
      <c r="H7" s="85">
        <v>65.16</v>
      </c>
      <c r="I7" s="85">
        <v>59.82</v>
      </c>
      <c r="J7" s="85">
        <v>68.63</v>
      </c>
      <c r="K7" s="85">
        <v>62.26</v>
      </c>
      <c r="L7" s="85">
        <v>63.69</v>
      </c>
      <c r="M7" s="85">
        <v>59.82</v>
      </c>
      <c r="N7" s="85">
        <v>59.68</v>
      </c>
      <c r="O7" s="85">
        <v>61.61</v>
      </c>
      <c r="P7" s="85">
        <v>62.13</v>
      </c>
      <c r="Q7" s="85">
        <v>63.27</v>
      </c>
      <c r="R7" s="85">
        <v>62.25</v>
      </c>
      <c r="S7" s="85">
        <v>57.16</v>
      </c>
      <c r="T7" s="85">
        <v>63.58</v>
      </c>
      <c r="U7" s="24">
        <v>63.13</v>
      </c>
    </row>
    <row r="8" spans="1:21" x14ac:dyDescent="0.45">
      <c r="A8" s="39">
        <f t="shared" si="1"/>
        <v>6</v>
      </c>
      <c r="B8" s="35" t="s">
        <v>150</v>
      </c>
      <c r="C8" s="36" t="s">
        <v>44</v>
      </c>
      <c r="D8" s="32">
        <v>62.74384615384615</v>
      </c>
      <c r="E8" s="32">
        <f t="shared" si="0"/>
        <v>59.66</v>
      </c>
      <c r="F8" s="23">
        <v>200</v>
      </c>
      <c r="G8" s="85">
        <v>63.66</v>
      </c>
      <c r="H8" s="85">
        <v>65.41</v>
      </c>
      <c r="I8" s="85">
        <v>64.31</v>
      </c>
      <c r="J8" s="85">
        <v>62.21</v>
      </c>
      <c r="K8" s="85">
        <v>62.53</v>
      </c>
      <c r="L8" s="85">
        <v>63.56</v>
      </c>
      <c r="M8" s="85">
        <v>63.54</v>
      </c>
      <c r="N8" s="85">
        <v>63.21</v>
      </c>
      <c r="O8" s="85">
        <v>61.55</v>
      </c>
      <c r="P8" s="85">
        <v>59.66</v>
      </c>
      <c r="Q8" s="85">
        <v>61.12</v>
      </c>
      <c r="R8" s="85">
        <v>61.89</v>
      </c>
      <c r="S8" s="85">
        <v>64.91</v>
      </c>
      <c r="T8" s="85">
        <v>68.510000000000005</v>
      </c>
      <c r="U8" s="24">
        <v>63.52</v>
      </c>
    </row>
    <row r="9" spans="1:21" x14ac:dyDescent="0.45">
      <c r="A9" s="39">
        <f t="shared" si="1"/>
        <v>7</v>
      </c>
      <c r="B9" s="35" t="s">
        <v>70</v>
      </c>
      <c r="C9" s="36" t="s">
        <v>8</v>
      </c>
      <c r="D9" s="32">
        <v>62.948461538461544</v>
      </c>
      <c r="E9" s="32">
        <f t="shared" si="0"/>
        <v>61.06</v>
      </c>
      <c r="F9" s="23">
        <v>69.33</v>
      </c>
      <c r="G9" s="85">
        <v>68.14</v>
      </c>
      <c r="H9" s="85">
        <v>64.989999999999995</v>
      </c>
      <c r="I9" s="85">
        <v>62.6</v>
      </c>
      <c r="J9" s="85">
        <v>61.22</v>
      </c>
      <c r="K9" s="85">
        <v>61.06</v>
      </c>
      <c r="L9" s="85">
        <v>61.88</v>
      </c>
      <c r="M9" s="85">
        <v>69.760000000000005</v>
      </c>
      <c r="N9" s="85">
        <v>63.31</v>
      </c>
      <c r="O9" s="85">
        <v>62.25</v>
      </c>
      <c r="P9" s="85">
        <v>62.07</v>
      </c>
      <c r="Q9" s="85">
        <v>63.61</v>
      </c>
      <c r="R9" s="85">
        <v>63.75</v>
      </c>
      <c r="S9" s="85">
        <v>63.41</v>
      </c>
      <c r="T9" s="85">
        <v>67</v>
      </c>
      <c r="U9" s="24">
        <v>61.18</v>
      </c>
    </row>
    <row r="10" spans="1:21" x14ac:dyDescent="0.45">
      <c r="A10" s="39">
        <f t="shared" si="1"/>
        <v>8</v>
      </c>
      <c r="B10" s="35" t="s">
        <v>147</v>
      </c>
      <c r="C10" s="36" t="s">
        <v>8</v>
      </c>
      <c r="D10" s="32">
        <v>63.71769230769231</v>
      </c>
      <c r="E10" s="32">
        <f t="shared" si="0"/>
        <v>59.31</v>
      </c>
      <c r="F10" s="23">
        <v>69.81</v>
      </c>
      <c r="G10" s="85">
        <v>63.71</v>
      </c>
      <c r="H10" s="85">
        <v>71.34</v>
      </c>
      <c r="I10" s="85">
        <v>70.150000000000006</v>
      </c>
      <c r="J10" s="85">
        <v>200</v>
      </c>
      <c r="K10" s="85">
        <v>61.27</v>
      </c>
      <c r="L10" s="85">
        <v>63.99</v>
      </c>
      <c r="M10" s="85">
        <v>64.83</v>
      </c>
      <c r="N10" s="85">
        <v>62.14</v>
      </c>
      <c r="O10" s="85">
        <v>66.09</v>
      </c>
      <c r="P10" s="85">
        <v>68.66</v>
      </c>
      <c r="Q10" s="85">
        <v>60.96</v>
      </c>
      <c r="R10" s="85">
        <v>60.16</v>
      </c>
      <c r="S10" s="85">
        <v>65.599999999999994</v>
      </c>
      <c r="T10" s="85">
        <v>61.8</v>
      </c>
      <c r="U10" s="24">
        <v>59.31</v>
      </c>
    </row>
    <row r="11" spans="1:21" x14ac:dyDescent="0.45">
      <c r="A11" s="39">
        <f t="shared" si="1"/>
        <v>9</v>
      </c>
      <c r="B11" s="35" t="s">
        <v>73</v>
      </c>
      <c r="C11" s="36" t="s">
        <v>44</v>
      </c>
      <c r="D11" s="32">
        <v>63.866923076923072</v>
      </c>
      <c r="E11" s="32">
        <f t="shared" si="0"/>
        <v>61.88</v>
      </c>
      <c r="F11" s="23">
        <v>69.62</v>
      </c>
      <c r="G11" s="85">
        <v>62.66</v>
      </c>
      <c r="H11" s="85">
        <v>62.6</v>
      </c>
      <c r="I11" s="85">
        <v>62.73</v>
      </c>
      <c r="J11" s="85">
        <v>69.45</v>
      </c>
      <c r="K11" s="85">
        <v>65.27</v>
      </c>
      <c r="L11" s="85">
        <v>63.3</v>
      </c>
      <c r="M11" s="85">
        <v>64.7</v>
      </c>
      <c r="N11" s="85">
        <v>65.150000000000006</v>
      </c>
      <c r="O11" s="85">
        <v>67.62</v>
      </c>
      <c r="P11" s="85">
        <v>64.8</v>
      </c>
      <c r="Q11" s="85">
        <v>61.88</v>
      </c>
      <c r="R11" s="85">
        <v>63.88</v>
      </c>
      <c r="S11" s="85">
        <v>64.55</v>
      </c>
      <c r="T11" s="85">
        <v>65.38</v>
      </c>
      <c r="U11" s="24">
        <v>63.37</v>
      </c>
    </row>
    <row r="12" spans="1:21" x14ac:dyDescent="0.45">
      <c r="A12" s="39">
        <f t="shared" si="1"/>
        <v>10</v>
      </c>
      <c r="B12" s="35" t="s">
        <v>42</v>
      </c>
      <c r="C12" s="36" t="s">
        <v>267</v>
      </c>
      <c r="D12" s="32">
        <v>63.947692307692314</v>
      </c>
      <c r="E12" s="32">
        <f t="shared" si="0"/>
        <v>62.68</v>
      </c>
      <c r="F12" s="23">
        <v>65.8</v>
      </c>
      <c r="G12" s="85">
        <v>65</v>
      </c>
      <c r="H12" s="85">
        <v>63.59</v>
      </c>
      <c r="I12" s="85">
        <v>65.709999999999994</v>
      </c>
      <c r="J12" s="85">
        <v>64.61</v>
      </c>
      <c r="K12" s="85">
        <v>63.75</v>
      </c>
      <c r="L12" s="85">
        <v>200</v>
      </c>
      <c r="M12" s="85">
        <v>64.89</v>
      </c>
      <c r="N12" s="85">
        <v>62.68</v>
      </c>
      <c r="O12" s="85">
        <v>63.44</v>
      </c>
      <c r="P12" s="85">
        <v>63.1</v>
      </c>
      <c r="Q12" s="85">
        <v>65.239999999999995</v>
      </c>
      <c r="R12" s="85">
        <v>64.77</v>
      </c>
      <c r="S12" s="85">
        <v>62.96</v>
      </c>
      <c r="T12" s="85">
        <v>64.19</v>
      </c>
      <c r="U12" s="24">
        <v>63.1</v>
      </c>
    </row>
    <row r="13" spans="1:21" x14ac:dyDescent="0.45">
      <c r="A13" s="39">
        <f t="shared" si="1"/>
        <v>11</v>
      </c>
      <c r="B13" s="35" t="s">
        <v>114</v>
      </c>
      <c r="C13" s="36" t="s">
        <v>13</v>
      </c>
      <c r="D13" s="32">
        <v>64.445384615384611</v>
      </c>
      <c r="E13" s="32">
        <f t="shared" si="0"/>
        <v>62.66</v>
      </c>
      <c r="F13" s="23">
        <v>66.62</v>
      </c>
      <c r="G13" s="85">
        <v>63.56</v>
      </c>
      <c r="H13" s="85">
        <v>65.959999999999994</v>
      </c>
      <c r="I13" s="85">
        <v>64.62</v>
      </c>
      <c r="J13" s="85">
        <v>63.12</v>
      </c>
      <c r="K13" s="85">
        <v>65.23</v>
      </c>
      <c r="L13" s="85">
        <v>63.04</v>
      </c>
      <c r="M13" s="85">
        <v>65.36</v>
      </c>
      <c r="N13" s="85">
        <v>73.05</v>
      </c>
      <c r="O13" s="85">
        <v>63.97</v>
      </c>
      <c r="P13" s="85">
        <v>67.33</v>
      </c>
      <c r="Q13" s="85">
        <v>66</v>
      </c>
      <c r="R13" s="85">
        <v>64.27</v>
      </c>
      <c r="S13" s="85">
        <v>63.65</v>
      </c>
      <c r="T13" s="85">
        <v>66.349999999999994</v>
      </c>
      <c r="U13" s="24">
        <v>62.66</v>
      </c>
    </row>
    <row r="14" spans="1:21" x14ac:dyDescent="0.45">
      <c r="A14" s="39">
        <f t="shared" si="1"/>
        <v>12</v>
      </c>
      <c r="B14" s="35" t="s">
        <v>145</v>
      </c>
      <c r="C14" s="36" t="s">
        <v>13</v>
      </c>
      <c r="D14" s="32">
        <v>65.569230769230771</v>
      </c>
      <c r="E14" s="32">
        <f t="shared" si="0"/>
        <v>61.68</v>
      </c>
      <c r="F14" s="23">
        <v>66.260000000000005</v>
      </c>
      <c r="G14" s="85">
        <v>61.68</v>
      </c>
      <c r="H14" s="85">
        <v>71.09</v>
      </c>
      <c r="I14" s="85">
        <v>63.61</v>
      </c>
      <c r="J14" s="85">
        <v>71.61</v>
      </c>
      <c r="K14" s="85">
        <v>69.540000000000006</v>
      </c>
      <c r="L14" s="85">
        <v>65.819999999999993</v>
      </c>
      <c r="M14" s="85">
        <v>66.98</v>
      </c>
      <c r="N14" s="85">
        <v>70.05</v>
      </c>
      <c r="O14" s="85">
        <v>64.09</v>
      </c>
      <c r="P14" s="85">
        <v>67</v>
      </c>
      <c r="Q14" s="85">
        <v>63.57</v>
      </c>
      <c r="R14" s="85">
        <v>65.680000000000007</v>
      </c>
      <c r="S14" s="85">
        <v>64.77</v>
      </c>
      <c r="T14" s="85">
        <v>74.27</v>
      </c>
      <c r="U14" s="24">
        <v>62.44</v>
      </c>
    </row>
    <row r="15" spans="1:21" x14ac:dyDescent="0.45">
      <c r="A15" s="39">
        <f t="shared" si="1"/>
        <v>13</v>
      </c>
      <c r="B15" s="35" t="s">
        <v>112</v>
      </c>
      <c r="C15" s="36" t="s">
        <v>8</v>
      </c>
      <c r="D15" s="32">
        <v>66.196923076923071</v>
      </c>
      <c r="E15" s="32">
        <f t="shared" si="0"/>
        <v>64.36</v>
      </c>
      <c r="F15" s="23">
        <v>65.209999999999994</v>
      </c>
      <c r="G15" s="85">
        <v>78.47</v>
      </c>
      <c r="H15" s="85">
        <v>64.52</v>
      </c>
      <c r="I15" s="85">
        <v>65.709999999999994</v>
      </c>
      <c r="J15" s="85">
        <v>64.36</v>
      </c>
      <c r="K15" s="85">
        <v>66.569999999999993</v>
      </c>
      <c r="L15" s="85">
        <v>72.08</v>
      </c>
      <c r="M15" s="85">
        <v>73.23</v>
      </c>
      <c r="N15" s="85">
        <v>64.66</v>
      </c>
      <c r="O15" s="85">
        <v>69.08</v>
      </c>
      <c r="P15" s="85">
        <v>64.84</v>
      </c>
      <c r="Q15" s="85">
        <v>67.86</v>
      </c>
      <c r="R15" s="85">
        <v>65.680000000000007</v>
      </c>
      <c r="S15" s="85">
        <v>64.44</v>
      </c>
      <c r="T15" s="85">
        <v>65.55</v>
      </c>
      <c r="U15" s="24">
        <v>200</v>
      </c>
    </row>
    <row r="16" spans="1:21" x14ac:dyDescent="0.45">
      <c r="A16" s="39">
        <f t="shared" si="1"/>
        <v>14</v>
      </c>
      <c r="B16" s="49" t="s">
        <v>161</v>
      </c>
      <c r="C16" s="36" t="s">
        <v>267</v>
      </c>
      <c r="D16" s="32">
        <v>66.219230769230776</v>
      </c>
      <c r="E16" s="32">
        <f t="shared" si="0"/>
        <v>61.86</v>
      </c>
      <c r="F16" s="23">
        <v>71.260000000000005</v>
      </c>
      <c r="G16" s="85">
        <v>63.83</v>
      </c>
      <c r="H16" s="85">
        <v>65.459999999999994</v>
      </c>
      <c r="I16" s="85">
        <v>71.62</v>
      </c>
      <c r="J16" s="85">
        <v>69.2</v>
      </c>
      <c r="K16" s="85">
        <v>70.790000000000006</v>
      </c>
      <c r="L16" s="85">
        <v>68.83</v>
      </c>
      <c r="M16" s="85">
        <v>67.39</v>
      </c>
      <c r="N16" s="85">
        <v>200</v>
      </c>
      <c r="O16" s="85">
        <v>62.37</v>
      </c>
      <c r="P16" s="85">
        <v>65.62</v>
      </c>
      <c r="Q16" s="85">
        <v>68.290000000000006</v>
      </c>
      <c r="R16" s="85">
        <v>64.72</v>
      </c>
      <c r="S16" s="85">
        <v>69.150000000000006</v>
      </c>
      <c r="T16" s="85">
        <v>63.34</v>
      </c>
      <c r="U16" s="24">
        <v>61.86</v>
      </c>
    </row>
    <row r="17" spans="1:21" x14ac:dyDescent="0.45">
      <c r="A17" s="39">
        <f t="shared" si="1"/>
        <v>15</v>
      </c>
      <c r="B17" s="49" t="s">
        <v>154</v>
      </c>
      <c r="C17" s="36" t="s">
        <v>267</v>
      </c>
      <c r="D17" s="32">
        <v>66.59615384615384</v>
      </c>
      <c r="E17" s="32">
        <f t="shared" si="0"/>
        <v>63.94</v>
      </c>
      <c r="F17" s="23">
        <v>63.94</v>
      </c>
      <c r="G17" s="85">
        <v>65.88</v>
      </c>
      <c r="H17" s="85">
        <v>67.55</v>
      </c>
      <c r="I17" s="85">
        <v>72.23</v>
      </c>
      <c r="J17" s="85">
        <v>67.45</v>
      </c>
      <c r="K17" s="85">
        <v>76.45</v>
      </c>
      <c r="L17" s="85">
        <v>66.209999999999994</v>
      </c>
      <c r="M17" s="85">
        <v>66.47</v>
      </c>
      <c r="N17" s="85">
        <v>71.040000000000006</v>
      </c>
      <c r="O17" s="85">
        <v>68.319999999999993</v>
      </c>
      <c r="P17" s="85">
        <v>66.239999999999995</v>
      </c>
      <c r="Q17" s="85">
        <v>66.540000000000006</v>
      </c>
      <c r="R17" s="85">
        <v>68.75</v>
      </c>
      <c r="S17" s="85">
        <v>65.08</v>
      </c>
      <c r="T17" s="85">
        <v>64.86</v>
      </c>
      <c r="U17" s="24">
        <v>68.459999999999994</v>
      </c>
    </row>
    <row r="18" spans="1:21" x14ac:dyDescent="0.45">
      <c r="A18" s="39">
        <f t="shared" si="1"/>
        <v>16</v>
      </c>
      <c r="B18" s="49" t="s">
        <v>245</v>
      </c>
      <c r="C18" s="36" t="s">
        <v>27</v>
      </c>
      <c r="D18" s="32">
        <v>67.453076923076921</v>
      </c>
      <c r="E18" s="32">
        <f t="shared" si="0"/>
        <v>61.68</v>
      </c>
      <c r="F18" s="23">
        <v>78.44</v>
      </c>
      <c r="G18" s="85">
        <v>82.29</v>
      </c>
      <c r="H18" s="85">
        <v>73.84</v>
      </c>
      <c r="I18" s="85">
        <v>200</v>
      </c>
      <c r="J18" s="85">
        <v>70.180000000000007</v>
      </c>
      <c r="K18" s="85">
        <v>73.45</v>
      </c>
      <c r="L18" s="85">
        <v>67.42</v>
      </c>
      <c r="M18" s="85">
        <v>67.709999999999994</v>
      </c>
      <c r="N18" s="85">
        <v>69.45</v>
      </c>
      <c r="O18" s="85">
        <v>65.16</v>
      </c>
      <c r="P18" s="85">
        <v>64.36</v>
      </c>
      <c r="Q18" s="85">
        <v>64.8</v>
      </c>
      <c r="R18" s="85">
        <v>64.16</v>
      </c>
      <c r="S18" s="85">
        <v>61.68</v>
      </c>
      <c r="T18" s="85">
        <v>65.84</v>
      </c>
      <c r="U18" s="24">
        <v>68.84</v>
      </c>
    </row>
    <row r="19" spans="1:21" x14ac:dyDescent="0.45">
      <c r="A19" s="39">
        <f t="shared" si="1"/>
        <v>17</v>
      </c>
      <c r="B19" s="35" t="s">
        <v>127</v>
      </c>
      <c r="C19" s="36" t="s">
        <v>267</v>
      </c>
      <c r="D19" s="32">
        <v>67.633076923076928</v>
      </c>
      <c r="E19" s="32">
        <f t="shared" si="0"/>
        <v>65.53</v>
      </c>
      <c r="F19" s="23">
        <v>78.180000000000007</v>
      </c>
      <c r="G19" s="85">
        <v>70.37</v>
      </c>
      <c r="H19" s="85">
        <v>66.48</v>
      </c>
      <c r="I19" s="85">
        <v>93.53</v>
      </c>
      <c r="J19" s="85">
        <v>70</v>
      </c>
      <c r="K19" s="85">
        <v>65.53</v>
      </c>
      <c r="L19" s="85">
        <v>66.34</v>
      </c>
      <c r="M19" s="85">
        <v>68.239999999999995</v>
      </c>
      <c r="N19" s="85">
        <v>74.55</v>
      </c>
      <c r="O19" s="85">
        <v>69.12</v>
      </c>
      <c r="P19" s="85">
        <v>69.2</v>
      </c>
      <c r="Q19" s="85">
        <v>68.11</v>
      </c>
      <c r="R19" s="85">
        <v>67.52</v>
      </c>
      <c r="S19" s="85">
        <v>65.709999999999994</v>
      </c>
      <c r="T19" s="85">
        <v>66.56</v>
      </c>
      <c r="U19" s="24">
        <v>66.05</v>
      </c>
    </row>
    <row r="20" spans="1:21" x14ac:dyDescent="0.45">
      <c r="A20" s="39">
        <f t="shared" si="1"/>
        <v>18</v>
      </c>
      <c r="B20" s="49" t="s">
        <v>155</v>
      </c>
      <c r="C20" s="36" t="s">
        <v>50</v>
      </c>
      <c r="D20" s="32">
        <v>67.875384615384618</v>
      </c>
      <c r="E20" s="32">
        <f t="shared" si="0"/>
        <v>62.13</v>
      </c>
      <c r="F20" s="23">
        <v>65.16</v>
      </c>
      <c r="G20" s="85">
        <v>200</v>
      </c>
      <c r="H20" s="85">
        <v>62.96</v>
      </c>
      <c r="I20" s="85">
        <v>62.13</v>
      </c>
      <c r="J20" s="85">
        <v>68.19</v>
      </c>
      <c r="K20" s="85">
        <v>65.64</v>
      </c>
      <c r="L20" s="85">
        <v>63.94</v>
      </c>
      <c r="M20" s="85">
        <v>200</v>
      </c>
      <c r="N20" s="85">
        <v>79.510000000000005</v>
      </c>
      <c r="O20" s="85">
        <v>69.73</v>
      </c>
      <c r="P20" s="85">
        <v>67.97</v>
      </c>
      <c r="Q20" s="85">
        <v>66.67</v>
      </c>
      <c r="R20" s="85">
        <v>67.62</v>
      </c>
      <c r="S20" s="85">
        <v>74.150000000000006</v>
      </c>
      <c r="T20" s="85">
        <v>68.709999999999994</v>
      </c>
      <c r="U20" s="24">
        <v>200</v>
      </c>
    </row>
    <row r="21" spans="1:21" x14ac:dyDescent="0.45">
      <c r="A21" s="39">
        <f t="shared" si="1"/>
        <v>19</v>
      </c>
      <c r="B21" s="35" t="s">
        <v>146</v>
      </c>
      <c r="C21" s="36" t="s">
        <v>13</v>
      </c>
      <c r="D21" s="32">
        <v>68.03</v>
      </c>
      <c r="E21" s="32">
        <f t="shared" si="0"/>
        <v>63.68</v>
      </c>
      <c r="F21" s="23">
        <v>74.010000000000005</v>
      </c>
      <c r="G21" s="85">
        <v>69.13</v>
      </c>
      <c r="H21" s="85">
        <v>67.7</v>
      </c>
      <c r="I21" s="85">
        <v>200</v>
      </c>
      <c r="J21" s="85">
        <v>63.68</v>
      </c>
      <c r="K21" s="85">
        <v>67.78</v>
      </c>
      <c r="L21" s="85">
        <v>66.75</v>
      </c>
      <c r="M21" s="85">
        <v>73.819999999999993</v>
      </c>
      <c r="N21" s="85">
        <v>65.02</v>
      </c>
      <c r="O21" s="85">
        <v>71.680000000000007</v>
      </c>
      <c r="P21" s="85">
        <v>66.510000000000005</v>
      </c>
      <c r="Q21" s="85">
        <v>69.3</v>
      </c>
      <c r="R21" s="85">
        <v>68.209999999999994</v>
      </c>
      <c r="S21" s="85">
        <v>64.27</v>
      </c>
      <c r="T21" s="85">
        <v>73.87</v>
      </c>
      <c r="U21" s="24">
        <v>70.540000000000006</v>
      </c>
    </row>
    <row r="22" spans="1:21" x14ac:dyDescent="0.45">
      <c r="A22" s="39">
        <f t="shared" si="1"/>
        <v>20</v>
      </c>
      <c r="B22" s="35" t="s">
        <v>86</v>
      </c>
      <c r="C22" s="36" t="s">
        <v>50</v>
      </c>
      <c r="D22" s="32">
        <v>70.36999999999999</v>
      </c>
      <c r="E22" s="32">
        <f t="shared" si="0"/>
        <v>63.27</v>
      </c>
      <c r="F22" s="23">
        <v>200</v>
      </c>
      <c r="G22" s="85">
        <v>70.099999999999994</v>
      </c>
      <c r="H22" s="85">
        <v>66.39</v>
      </c>
      <c r="I22" s="85">
        <v>63.27</v>
      </c>
      <c r="J22" s="85">
        <v>77.7</v>
      </c>
      <c r="K22" s="85">
        <v>69.37</v>
      </c>
      <c r="L22" s="85">
        <v>81.099999999999994</v>
      </c>
      <c r="M22" s="85">
        <v>65.8</v>
      </c>
      <c r="N22" s="85">
        <v>68.260000000000005</v>
      </c>
      <c r="O22" s="85">
        <v>70.28</v>
      </c>
      <c r="P22" s="85">
        <v>72.2</v>
      </c>
      <c r="Q22" s="85">
        <v>71.540000000000006</v>
      </c>
      <c r="R22" s="85">
        <v>76.14</v>
      </c>
      <c r="S22" s="85">
        <v>69.709999999999994</v>
      </c>
      <c r="T22" s="85">
        <v>200</v>
      </c>
      <c r="U22" s="24">
        <v>74.05</v>
      </c>
    </row>
    <row r="23" spans="1:21" x14ac:dyDescent="0.45">
      <c r="A23" s="39">
        <f t="shared" si="1"/>
        <v>21</v>
      </c>
      <c r="B23" s="35" t="s">
        <v>244</v>
      </c>
      <c r="C23" s="36" t="s">
        <v>52</v>
      </c>
      <c r="D23" s="32">
        <v>71.614615384615391</v>
      </c>
      <c r="E23" s="32">
        <f t="shared" si="0"/>
        <v>65.34</v>
      </c>
      <c r="F23" s="23">
        <v>77.94</v>
      </c>
      <c r="G23" s="85">
        <v>75.3</v>
      </c>
      <c r="H23" s="85">
        <v>68.39</v>
      </c>
      <c r="I23" s="85">
        <v>70.64</v>
      </c>
      <c r="J23" s="85">
        <v>86.48</v>
      </c>
      <c r="K23" s="85">
        <v>69.819999999999993</v>
      </c>
      <c r="L23" s="85">
        <v>86.58</v>
      </c>
      <c r="M23" s="85">
        <v>68.55</v>
      </c>
      <c r="N23" s="85">
        <v>200</v>
      </c>
      <c r="O23" s="85">
        <v>200</v>
      </c>
      <c r="P23" s="85">
        <v>72.19</v>
      </c>
      <c r="Q23" s="85">
        <v>65.88</v>
      </c>
      <c r="R23" s="85">
        <v>69.040000000000006</v>
      </c>
      <c r="S23" s="85">
        <v>72.7</v>
      </c>
      <c r="T23" s="85">
        <v>68.72</v>
      </c>
      <c r="U23" s="24">
        <v>65.34</v>
      </c>
    </row>
    <row r="24" spans="1:21" x14ac:dyDescent="0.45">
      <c r="A24" s="39">
        <f t="shared" si="1"/>
        <v>22</v>
      </c>
      <c r="B24" s="35" t="s">
        <v>88</v>
      </c>
      <c r="C24" s="36" t="s">
        <v>52</v>
      </c>
      <c r="D24" s="32">
        <v>73.982307692307685</v>
      </c>
      <c r="E24" s="32">
        <f t="shared" si="0"/>
        <v>65.28</v>
      </c>
      <c r="F24" s="23">
        <v>200</v>
      </c>
      <c r="G24" s="85">
        <v>87.85</v>
      </c>
      <c r="H24" s="85">
        <v>70.12</v>
      </c>
      <c r="I24" s="85">
        <v>65.28</v>
      </c>
      <c r="J24" s="85">
        <v>76.680000000000007</v>
      </c>
      <c r="K24" s="85">
        <v>90.73</v>
      </c>
      <c r="L24" s="85">
        <v>66.150000000000006</v>
      </c>
      <c r="M24" s="85">
        <v>67.86</v>
      </c>
      <c r="N24" s="85">
        <v>73.989999999999995</v>
      </c>
      <c r="O24" s="85">
        <v>200</v>
      </c>
      <c r="P24" s="85">
        <v>91.04</v>
      </c>
      <c r="Q24" s="85">
        <v>77.099999999999994</v>
      </c>
      <c r="R24" s="85">
        <v>72.069999999999993</v>
      </c>
      <c r="S24" s="85">
        <v>70.5</v>
      </c>
      <c r="T24" s="85">
        <v>76.040000000000006</v>
      </c>
      <c r="U24" s="24">
        <v>67.400000000000006</v>
      </c>
    </row>
    <row r="25" spans="1:21" x14ac:dyDescent="0.45">
      <c r="A25" s="39">
        <f t="shared" si="1"/>
        <v>23</v>
      </c>
      <c r="B25" s="49" t="s">
        <v>166</v>
      </c>
      <c r="C25" s="36" t="s">
        <v>27</v>
      </c>
      <c r="D25" s="32">
        <v>76.733846153846144</v>
      </c>
      <c r="E25" s="32">
        <f t="shared" si="0"/>
        <v>67.44</v>
      </c>
      <c r="F25" s="23">
        <v>86.02</v>
      </c>
      <c r="G25" s="85">
        <v>78.36</v>
      </c>
      <c r="H25" s="85">
        <v>92.28</v>
      </c>
      <c r="I25" s="85">
        <v>200</v>
      </c>
      <c r="J25" s="85">
        <v>67.44</v>
      </c>
      <c r="K25" s="85">
        <v>80.599999999999994</v>
      </c>
      <c r="L25" s="85">
        <v>68.239999999999995</v>
      </c>
      <c r="M25" s="85">
        <v>76.31</v>
      </c>
      <c r="N25" s="85">
        <v>78.87</v>
      </c>
      <c r="O25" s="85">
        <v>69.05</v>
      </c>
      <c r="P25" s="85">
        <v>74.8</v>
      </c>
      <c r="Q25" s="85">
        <v>75.180000000000007</v>
      </c>
      <c r="R25" s="85">
        <v>84.85</v>
      </c>
      <c r="S25" s="85">
        <v>82.87</v>
      </c>
      <c r="T25" s="85">
        <v>74.95</v>
      </c>
      <c r="U25" s="24">
        <v>200</v>
      </c>
    </row>
    <row r="26" spans="1:21" ht="14.65" thickBot="1" x14ac:dyDescent="0.5">
      <c r="A26" s="10">
        <f t="shared" si="1"/>
        <v>24</v>
      </c>
      <c r="B26" s="51" t="s">
        <v>143</v>
      </c>
      <c r="C26" s="26" t="s">
        <v>94</v>
      </c>
      <c r="D26" s="42">
        <v>117.76307692307692</v>
      </c>
      <c r="E26" s="42">
        <f t="shared" si="0"/>
        <v>70.87</v>
      </c>
      <c r="F26" s="83">
        <v>200</v>
      </c>
      <c r="G26" s="84">
        <v>200</v>
      </c>
      <c r="H26" s="84">
        <v>200</v>
      </c>
      <c r="I26" s="40">
        <v>200</v>
      </c>
      <c r="J26" s="40">
        <v>82.97</v>
      </c>
      <c r="K26" s="40">
        <v>84.21</v>
      </c>
      <c r="L26" s="41">
        <v>200</v>
      </c>
      <c r="M26" s="40">
        <v>200</v>
      </c>
      <c r="N26" s="40">
        <v>86.47</v>
      </c>
      <c r="O26" s="40">
        <v>83.6</v>
      </c>
      <c r="P26" s="40">
        <v>85.32</v>
      </c>
      <c r="Q26" s="40">
        <v>84.39</v>
      </c>
      <c r="R26" s="40">
        <v>75.98</v>
      </c>
      <c r="S26" s="40">
        <v>77.11</v>
      </c>
      <c r="T26" s="40">
        <v>200</v>
      </c>
      <c r="U26" s="26">
        <v>70.87</v>
      </c>
    </row>
  </sheetData>
  <mergeCells count="1">
    <mergeCell ref="A1:U1"/>
  </mergeCells>
  <conditionalFormatting sqref="E3:E60">
    <cfRule type="top10" dxfId="42" priority="4" bottom="1" rank="1"/>
  </conditionalFormatting>
  <conditionalFormatting sqref="F3:U25">
    <cfRule type="cellIs" dxfId="41" priority="1" operator="equal">
      <formula>LARGE($F3:$Q3,2)</formula>
    </cfRule>
    <cfRule type="cellIs" dxfId="40" priority="2" operator="equal">
      <formula>LARGE($F3:$Q3,3)</formula>
    </cfRule>
    <cfRule type="cellIs" dxfId="39" priority="3" operator="equal">
      <formula>LARGE($F3:$Q3,1)</formula>
    </cfRule>
  </conditionalFormatting>
  <pageMargins left="0.7" right="0.7" top="0.75" bottom="0.75" header="0.3" footer="0.3"/>
  <pageSetup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9B04-60F3-40DF-865B-2F8C3A50B176}">
  <sheetPr>
    <pageSetUpPr fitToPage="1"/>
  </sheetPr>
  <dimension ref="A1:U31"/>
  <sheetViews>
    <sheetView zoomScale="160" zoomScaleNormal="160" workbookViewId="0">
      <selection activeCell="B20" sqref="B20"/>
    </sheetView>
  </sheetViews>
  <sheetFormatPr defaultRowHeight="14.25" x14ac:dyDescent="0.45"/>
  <cols>
    <col min="1" max="1" width="5" bestFit="1" customWidth="1"/>
    <col min="2" max="2" width="20.796875" bestFit="1" customWidth="1"/>
    <col min="3" max="3" width="7.86328125" bestFit="1" customWidth="1"/>
    <col min="4" max="4" width="8.33203125" bestFit="1" customWidth="1"/>
    <col min="5" max="5" width="8.33203125" customWidth="1"/>
    <col min="6" max="14" width="8.19921875" bestFit="1" customWidth="1"/>
    <col min="15" max="21" width="9.19921875" bestFit="1" customWidth="1"/>
  </cols>
  <sheetData>
    <row r="1" spans="1:21" ht="23.65" thickBot="1" x14ac:dyDescent="0.5">
      <c r="A1" s="152" t="s">
        <v>253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4.65" thickBot="1" x14ac:dyDescent="0.5">
      <c r="A2" s="28" t="s">
        <v>65</v>
      </c>
      <c r="B2" s="14" t="s">
        <v>66</v>
      </c>
      <c r="C2" s="29" t="s">
        <v>67</v>
      </c>
      <c r="D2" s="13" t="s">
        <v>95</v>
      </c>
      <c r="E2" s="13" t="s">
        <v>263</v>
      </c>
      <c r="F2" s="14" t="s">
        <v>96</v>
      </c>
      <c r="G2" s="30" t="s">
        <v>97</v>
      </c>
      <c r="H2" s="30" t="s">
        <v>98</v>
      </c>
      <c r="I2" s="30" t="s">
        <v>99</v>
      </c>
      <c r="J2" s="30" t="s">
        <v>100</v>
      </c>
      <c r="K2" s="30" t="s">
        <v>101</v>
      </c>
      <c r="L2" s="30" t="s">
        <v>102</v>
      </c>
      <c r="M2" s="30" t="s">
        <v>103</v>
      </c>
      <c r="N2" s="30" t="s">
        <v>104</v>
      </c>
      <c r="O2" s="30" t="s">
        <v>105</v>
      </c>
      <c r="P2" s="30" t="s">
        <v>106</v>
      </c>
      <c r="Q2" s="30" t="s">
        <v>107</v>
      </c>
      <c r="R2" s="30" t="s">
        <v>123</v>
      </c>
      <c r="S2" s="30" t="s">
        <v>124</v>
      </c>
      <c r="T2" s="30" t="s">
        <v>125</v>
      </c>
      <c r="U2" s="29" t="s">
        <v>141</v>
      </c>
    </row>
    <row r="3" spans="1:21" x14ac:dyDescent="0.45">
      <c r="A3" s="31">
        <v>1</v>
      </c>
      <c r="B3" s="50" t="s">
        <v>41</v>
      </c>
      <c r="C3" s="19" t="s">
        <v>15</v>
      </c>
      <c r="D3" s="32">
        <v>56.311538461538461</v>
      </c>
      <c r="E3" s="32">
        <f>MIN(F3:U3)</f>
        <v>52.93</v>
      </c>
      <c r="F3" s="18">
        <v>56.78</v>
      </c>
      <c r="G3" s="33">
        <v>56.82</v>
      </c>
      <c r="H3" s="33">
        <v>56.12</v>
      </c>
      <c r="I3" s="33">
        <v>56.95</v>
      </c>
      <c r="J3" s="33">
        <v>55.95</v>
      </c>
      <c r="K3" s="33">
        <v>56.42</v>
      </c>
      <c r="L3" s="33">
        <v>54.25</v>
      </c>
      <c r="M3" s="33">
        <v>61.31</v>
      </c>
      <c r="N3" s="33">
        <v>57.95</v>
      </c>
      <c r="O3" s="33">
        <v>52.93</v>
      </c>
      <c r="P3" s="33">
        <v>56.76</v>
      </c>
      <c r="Q3" s="33">
        <v>61.26</v>
      </c>
      <c r="R3" s="33">
        <v>57.09</v>
      </c>
      <c r="S3" s="33">
        <v>54.89</v>
      </c>
      <c r="T3" s="33">
        <v>59.13</v>
      </c>
      <c r="U3" s="19">
        <v>59.36</v>
      </c>
    </row>
    <row r="4" spans="1:21" x14ac:dyDescent="0.45">
      <c r="A4" s="34">
        <v>2</v>
      </c>
      <c r="B4" s="49" t="s">
        <v>43</v>
      </c>
      <c r="C4" s="36" t="s">
        <v>15</v>
      </c>
      <c r="D4" s="32">
        <v>57.846153846153847</v>
      </c>
      <c r="E4" s="32">
        <f t="shared" ref="E4:E31" si="0">MIN(F4:U4)</f>
        <v>55.47</v>
      </c>
      <c r="F4" s="23">
        <v>62.76</v>
      </c>
      <c r="G4" s="85">
        <v>62.66</v>
      </c>
      <c r="H4" s="85">
        <v>57.32</v>
      </c>
      <c r="I4" s="85">
        <v>59.33</v>
      </c>
      <c r="J4" s="85">
        <v>56.93</v>
      </c>
      <c r="K4" s="85">
        <v>58.69</v>
      </c>
      <c r="L4" s="85">
        <v>56.74</v>
      </c>
      <c r="M4" s="85">
        <v>57.04</v>
      </c>
      <c r="N4" s="85">
        <v>55.47</v>
      </c>
      <c r="O4" s="85">
        <v>55.47</v>
      </c>
      <c r="P4" s="85">
        <v>72</v>
      </c>
      <c r="Q4" s="85">
        <v>61.3</v>
      </c>
      <c r="R4" s="85">
        <v>60.25</v>
      </c>
      <c r="S4" s="85">
        <v>58.26</v>
      </c>
      <c r="T4" s="85">
        <v>57.49</v>
      </c>
      <c r="U4" s="24">
        <v>57.71</v>
      </c>
    </row>
    <row r="5" spans="1:21" x14ac:dyDescent="0.45">
      <c r="A5" s="52">
        <f t="shared" ref="A5:A30" si="1">A4+1</f>
        <v>3</v>
      </c>
      <c r="B5" s="49" t="s">
        <v>46</v>
      </c>
      <c r="C5" s="36" t="s">
        <v>8</v>
      </c>
      <c r="D5" s="32">
        <v>58.348461538461535</v>
      </c>
      <c r="E5" s="32">
        <f t="shared" si="0"/>
        <v>56.2</v>
      </c>
      <c r="F5" s="23">
        <v>57.16</v>
      </c>
      <c r="G5" s="85">
        <v>59.52</v>
      </c>
      <c r="H5" s="85">
        <v>60.41</v>
      </c>
      <c r="I5" s="85">
        <v>58.6</v>
      </c>
      <c r="J5" s="85">
        <v>59.83</v>
      </c>
      <c r="K5" s="85">
        <v>66.239999999999995</v>
      </c>
      <c r="L5" s="85">
        <v>56.2</v>
      </c>
      <c r="M5" s="85">
        <v>57.26</v>
      </c>
      <c r="N5" s="85">
        <v>59</v>
      </c>
      <c r="O5" s="85">
        <v>56.99</v>
      </c>
      <c r="P5" s="85">
        <v>59.64</v>
      </c>
      <c r="Q5" s="85">
        <v>60.25</v>
      </c>
      <c r="R5" s="85">
        <v>58.07</v>
      </c>
      <c r="S5" s="85">
        <v>57.37</v>
      </c>
      <c r="T5" s="85">
        <v>59.01</v>
      </c>
      <c r="U5" s="24">
        <v>59.7</v>
      </c>
    </row>
    <row r="6" spans="1:21" x14ac:dyDescent="0.45">
      <c r="A6" s="9">
        <f t="shared" si="1"/>
        <v>4</v>
      </c>
      <c r="B6" s="49" t="s">
        <v>55</v>
      </c>
      <c r="C6" s="36" t="s">
        <v>8</v>
      </c>
      <c r="D6" s="32">
        <v>59.312307692307691</v>
      </c>
      <c r="E6" s="32">
        <f t="shared" si="0"/>
        <v>58.83</v>
      </c>
      <c r="F6" s="23">
        <v>60.01</v>
      </c>
      <c r="G6" s="85">
        <v>59.31</v>
      </c>
      <c r="H6" s="85">
        <v>60.7</v>
      </c>
      <c r="I6" s="85">
        <v>61</v>
      </c>
      <c r="J6" s="85">
        <v>200</v>
      </c>
      <c r="K6" s="85">
        <v>60</v>
      </c>
      <c r="L6" s="85">
        <v>58.83</v>
      </c>
      <c r="M6" s="85">
        <v>58.91</v>
      </c>
      <c r="N6" s="85">
        <v>60.23</v>
      </c>
      <c r="O6" s="85">
        <v>64.13</v>
      </c>
      <c r="P6" s="85">
        <v>59.65</v>
      </c>
      <c r="Q6" s="85">
        <v>61.54</v>
      </c>
      <c r="R6" s="85">
        <v>60.32</v>
      </c>
      <c r="S6" s="85">
        <v>59.13</v>
      </c>
      <c r="T6" s="85">
        <v>60.06</v>
      </c>
      <c r="U6" s="24">
        <v>59.5</v>
      </c>
    </row>
    <row r="7" spans="1:21" x14ac:dyDescent="0.45">
      <c r="A7" s="39">
        <f t="shared" si="1"/>
        <v>5</v>
      </c>
      <c r="B7" s="49" t="s">
        <v>49</v>
      </c>
      <c r="C7" s="36" t="s">
        <v>15</v>
      </c>
      <c r="D7" s="32">
        <v>59.616923076923072</v>
      </c>
      <c r="E7" s="32">
        <f t="shared" si="0"/>
        <v>56.42</v>
      </c>
      <c r="F7" s="23">
        <v>57.16</v>
      </c>
      <c r="G7" s="85">
        <v>67.8</v>
      </c>
      <c r="H7" s="85">
        <v>60.35</v>
      </c>
      <c r="I7" s="85">
        <v>60.16</v>
      </c>
      <c r="J7" s="85">
        <v>59.22</v>
      </c>
      <c r="K7" s="85">
        <v>66.209999999999994</v>
      </c>
      <c r="L7" s="85">
        <v>61.3</v>
      </c>
      <c r="M7" s="85">
        <v>60.79</v>
      </c>
      <c r="N7" s="85">
        <v>59.63</v>
      </c>
      <c r="O7" s="85">
        <v>56.42</v>
      </c>
      <c r="P7" s="85">
        <v>62.47</v>
      </c>
      <c r="Q7" s="85">
        <v>65.2</v>
      </c>
      <c r="R7" s="85">
        <v>60.56</v>
      </c>
      <c r="S7" s="85">
        <v>60.39</v>
      </c>
      <c r="T7" s="85">
        <v>60.71</v>
      </c>
      <c r="U7" s="24">
        <v>59</v>
      </c>
    </row>
    <row r="8" spans="1:21" x14ac:dyDescent="0.45">
      <c r="A8" s="39">
        <f t="shared" si="1"/>
        <v>6</v>
      </c>
      <c r="B8" s="49" t="s">
        <v>149</v>
      </c>
      <c r="C8" s="36" t="s">
        <v>10</v>
      </c>
      <c r="D8" s="32">
        <v>59.853846153846156</v>
      </c>
      <c r="E8" s="32">
        <f t="shared" si="0"/>
        <v>56.62</v>
      </c>
      <c r="F8" s="23">
        <v>62.71</v>
      </c>
      <c r="G8" s="85">
        <v>58.56</v>
      </c>
      <c r="H8" s="85">
        <v>60.04</v>
      </c>
      <c r="I8" s="85">
        <v>58.12</v>
      </c>
      <c r="J8" s="85">
        <v>61.64</v>
      </c>
      <c r="K8" s="85">
        <v>58.6</v>
      </c>
      <c r="L8" s="85">
        <v>60.2</v>
      </c>
      <c r="M8" s="85">
        <v>58</v>
      </c>
      <c r="N8" s="85">
        <v>56.62</v>
      </c>
      <c r="O8" s="85">
        <v>59.74</v>
      </c>
      <c r="P8" s="85">
        <v>200</v>
      </c>
      <c r="Q8" s="85">
        <v>59.19</v>
      </c>
      <c r="R8" s="85">
        <v>63.39</v>
      </c>
      <c r="S8" s="85">
        <v>61.7</v>
      </c>
      <c r="T8" s="85">
        <v>60.9</v>
      </c>
      <c r="U8" s="24">
        <v>64.48</v>
      </c>
    </row>
    <row r="9" spans="1:21" x14ac:dyDescent="0.45">
      <c r="A9" s="39">
        <f t="shared" si="1"/>
        <v>7</v>
      </c>
      <c r="B9" s="49" t="s">
        <v>42</v>
      </c>
      <c r="C9" s="36" t="s">
        <v>267</v>
      </c>
      <c r="D9" s="32">
        <v>59.868461538461538</v>
      </c>
      <c r="E9" s="32">
        <f t="shared" si="0"/>
        <v>57.1</v>
      </c>
      <c r="F9" s="23">
        <v>58.45</v>
      </c>
      <c r="G9" s="85">
        <v>57.1</v>
      </c>
      <c r="H9" s="85">
        <v>59.13</v>
      </c>
      <c r="I9" s="85">
        <v>57.5</v>
      </c>
      <c r="J9" s="85">
        <v>64.489999999999995</v>
      </c>
      <c r="K9" s="85">
        <v>60.01</v>
      </c>
      <c r="L9" s="85">
        <v>57.43</v>
      </c>
      <c r="M9" s="85">
        <v>60.95</v>
      </c>
      <c r="N9" s="85">
        <v>67.19</v>
      </c>
      <c r="O9" s="85">
        <v>60.93</v>
      </c>
      <c r="P9" s="85">
        <v>64.12</v>
      </c>
      <c r="Q9" s="85">
        <v>61.05</v>
      </c>
      <c r="R9" s="85">
        <v>60.31</v>
      </c>
      <c r="S9" s="85">
        <v>59.75</v>
      </c>
      <c r="T9" s="85">
        <v>67.47</v>
      </c>
      <c r="U9" s="24">
        <v>62.6</v>
      </c>
    </row>
    <row r="10" spans="1:21" x14ac:dyDescent="0.45">
      <c r="A10" s="39">
        <f t="shared" si="1"/>
        <v>8</v>
      </c>
      <c r="B10" s="49" t="s">
        <v>150</v>
      </c>
      <c r="C10" s="36" t="s">
        <v>44</v>
      </c>
      <c r="D10" s="32">
        <v>60.596923076923076</v>
      </c>
      <c r="E10" s="32">
        <f t="shared" si="0"/>
        <v>56.68</v>
      </c>
      <c r="F10" s="23">
        <v>64.05</v>
      </c>
      <c r="G10" s="85">
        <v>63.02</v>
      </c>
      <c r="H10" s="85">
        <v>62.07</v>
      </c>
      <c r="I10" s="85">
        <v>59.35</v>
      </c>
      <c r="J10" s="85">
        <v>59.67</v>
      </c>
      <c r="K10" s="85">
        <v>61.41</v>
      </c>
      <c r="L10" s="85">
        <v>59.15</v>
      </c>
      <c r="M10" s="85">
        <v>62.2</v>
      </c>
      <c r="N10" s="85">
        <v>64.3</v>
      </c>
      <c r="O10" s="85">
        <v>58.76</v>
      </c>
      <c r="P10" s="85">
        <v>63.62</v>
      </c>
      <c r="Q10" s="85">
        <v>64.16</v>
      </c>
      <c r="R10" s="85">
        <v>66.790000000000006</v>
      </c>
      <c r="S10" s="85">
        <v>59.56</v>
      </c>
      <c r="T10" s="85">
        <v>60.22</v>
      </c>
      <c r="U10" s="24">
        <v>56.68</v>
      </c>
    </row>
    <row r="11" spans="1:21" x14ac:dyDescent="0.45">
      <c r="A11" s="39">
        <f t="shared" si="1"/>
        <v>9</v>
      </c>
      <c r="B11" s="49" t="s">
        <v>157</v>
      </c>
      <c r="C11" s="36" t="s">
        <v>71</v>
      </c>
      <c r="D11" s="32">
        <v>60.709230769230771</v>
      </c>
      <c r="E11" s="32">
        <f t="shared" si="0"/>
        <v>59.13</v>
      </c>
      <c r="F11" s="23">
        <v>59.79</v>
      </c>
      <c r="G11" s="85">
        <v>67.14</v>
      </c>
      <c r="H11" s="85">
        <v>60.17</v>
      </c>
      <c r="I11" s="85">
        <v>64.900000000000006</v>
      </c>
      <c r="J11" s="85">
        <v>200</v>
      </c>
      <c r="K11" s="85">
        <v>59.51</v>
      </c>
      <c r="L11" s="85">
        <v>67.540000000000006</v>
      </c>
      <c r="M11" s="85">
        <v>68.959999999999994</v>
      </c>
      <c r="N11" s="85">
        <v>61.05</v>
      </c>
      <c r="O11" s="85">
        <v>59.13</v>
      </c>
      <c r="P11" s="85">
        <v>61.07</v>
      </c>
      <c r="Q11" s="85">
        <v>60.51</v>
      </c>
      <c r="R11" s="85">
        <v>60.31</v>
      </c>
      <c r="S11" s="85">
        <v>61.7</v>
      </c>
      <c r="T11" s="85">
        <v>60.35</v>
      </c>
      <c r="U11" s="24">
        <v>61.67</v>
      </c>
    </row>
    <row r="12" spans="1:21" x14ac:dyDescent="0.45">
      <c r="A12" s="39">
        <f t="shared" si="1"/>
        <v>10</v>
      </c>
      <c r="B12" s="49" t="s">
        <v>151</v>
      </c>
      <c r="C12" s="36" t="s">
        <v>23</v>
      </c>
      <c r="D12" s="32">
        <v>60.805384615384618</v>
      </c>
      <c r="E12" s="32">
        <f t="shared" si="0"/>
        <v>56.24</v>
      </c>
      <c r="F12" s="23">
        <v>200</v>
      </c>
      <c r="G12" s="85">
        <v>62.71</v>
      </c>
      <c r="H12" s="85">
        <v>56.24</v>
      </c>
      <c r="I12" s="85">
        <v>62.92</v>
      </c>
      <c r="J12" s="85">
        <v>60.91</v>
      </c>
      <c r="K12" s="85">
        <v>59.94</v>
      </c>
      <c r="L12" s="85">
        <v>61.4</v>
      </c>
      <c r="M12" s="85">
        <v>69.19</v>
      </c>
      <c r="N12" s="85">
        <v>65.239999999999995</v>
      </c>
      <c r="O12" s="85">
        <v>67.02</v>
      </c>
      <c r="P12" s="85">
        <v>63.07</v>
      </c>
      <c r="Q12" s="85">
        <v>59.73</v>
      </c>
      <c r="R12" s="85">
        <v>61.57</v>
      </c>
      <c r="S12" s="85">
        <v>62.34</v>
      </c>
      <c r="T12" s="85">
        <v>62.21</v>
      </c>
      <c r="U12" s="24">
        <v>56.56</v>
      </c>
    </row>
    <row r="13" spans="1:21" x14ac:dyDescent="0.45">
      <c r="A13" s="39">
        <f t="shared" si="1"/>
        <v>11</v>
      </c>
      <c r="B13" s="49" t="s">
        <v>70</v>
      </c>
      <c r="C13" s="36" t="s">
        <v>8</v>
      </c>
      <c r="D13" s="32">
        <v>61.472307692307695</v>
      </c>
      <c r="E13" s="32">
        <f t="shared" si="0"/>
        <v>58.24</v>
      </c>
      <c r="F13" s="23">
        <v>58.24</v>
      </c>
      <c r="G13" s="85">
        <v>62.92</v>
      </c>
      <c r="H13" s="85">
        <v>200</v>
      </c>
      <c r="I13" s="85">
        <v>61.38</v>
      </c>
      <c r="J13" s="85">
        <v>61.15</v>
      </c>
      <c r="K13" s="85">
        <v>62.25</v>
      </c>
      <c r="L13" s="85">
        <v>60.7</v>
      </c>
      <c r="M13" s="85">
        <v>62.21</v>
      </c>
      <c r="N13" s="85">
        <v>69.97</v>
      </c>
      <c r="O13" s="85">
        <v>64.25</v>
      </c>
      <c r="P13" s="85">
        <v>61.23</v>
      </c>
      <c r="Q13" s="85">
        <v>65.92</v>
      </c>
      <c r="R13" s="85">
        <v>61.9</v>
      </c>
      <c r="S13" s="85">
        <v>63.09</v>
      </c>
      <c r="T13" s="85">
        <v>60.12</v>
      </c>
      <c r="U13" s="24">
        <v>59.91</v>
      </c>
    </row>
    <row r="14" spans="1:21" x14ac:dyDescent="0.45">
      <c r="A14" s="39">
        <f t="shared" si="1"/>
        <v>12</v>
      </c>
      <c r="B14" s="49" t="s">
        <v>25</v>
      </c>
      <c r="C14" s="36" t="s">
        <v>10</v>
      </c>
      <c r="D14" s="32">
        <v>61.597692307692306</v>
      </c>
      <c r="E14" s="32">
        <f t="shared" si="0"/>
        <v>56.97</v>
      </c>
      <c r="F14" s="23">
        <v>62.88</v>
      </c>
      <c r="G14" s="85">
        <v>60.71</v>
      </c>
      <c r="H14" s="85">
        <v>56.97</v>
      </c>
      <c r="I14" s="85">
        <v>63.8</v>
      </c>
      <c r="J14" s="85">
        <v>60.15</v>
      </c>
      <c r="K14" s="85">
        <v>200</v>
      </c>
      <c r="L14" s="85">
        <v>67.8</v>
      </c>
      <c r="M14" s="85">
        <v>59.66</v>
      </c>
      <c r="N14" s="85">
        <v>65.45</v>
      </c>
      <c r="O14" s="85">
        <v>61.25</v>
      </c>
      <c r="P14" s="85">
        <v>60.61</v>
      </c>
      <c r="Q14" s="85">
        <v>63.29</v>
      </c>
      <c r="R14" s="85">
        <v>61.88</v>
      </c>
      <c r="S14" s="85">
        <v>64.44</v>
      </c>
      <c r="T14" s="85">
        <v>60.92</v>
      </c>
      <c r="U14" s="24">
        <v>64.209999999999994</v>
      </c>
    </row>
    <row r="15" spans="1:21" x14ac:dyDescent="0.45">
      <c r="A15" s="39">
        <f t="shared" si="1"/>
        <v>13</v>
      </c>
      <c r="B15" s="49" t="s">
        <v>152</v>
      </c>
      <c r="C15" s="36" t="s">
        <v>23</v>
      </c>
      <c r="D15" s="32">
        <v>61.663846153846151</v>
      </c>
      <c r="E15" s="32">
        <f t="shared" si="0"/>
        <v>58.49</v>
      </c>
      <c r="F15" s="23">
        <v>60.56</v>
      </c>
      <c r="G15" s="85">
        <v>67.849999999999994</v>
      </c>
      <c r="H15" s="85">
        <v>61.56</v>
      </c>
      <c r="I15" s="85">
        <v>60.06</v>
      </c>
      <c r="J15" s="85">
        <v>60.05</v>
      </c>
      <c r="K15" s="85">
        <v>59.61</v>
      </c>
      <c r="L15" s="85">
        <v>200</v>
      </c>
      <c r="M15" s="85">
        <v>66.34</v>
      </c>
      <c r="N15" s="85">
        <v>67.12</v>
      </c>
      <c r="O15" s="85">
        <v>59.25</v>
      </c>
      <c r="P15" s="85">
        <v>71.83</v>
      </c>
      <c r="Q15" s="85">
        <v>64.959999999999994</v>
      </c>
      <c r="R15" s="85">
        <v>62.37</v>
      </c>
      <c r="S15" s="85">
        <v>60.14</v>
      </c>
      <c r="T15" s="85">
        <v>61.1</v>
      </c>
      <c r="U15" s="24">
        <v>58.49</v>
      </c>
    </row>
    <row r="16" spans="1:21" x14ac:dyDescent="0.45">
      <c r="A16" s="39">
        <f t="shared" si="1"/>
        <v>14</v>
      </c>
      <c r="B16" s="49" t="s">
        <v>161</v>
      </c>
      <c r="C16" s="36" t="s">
        <v>267</v>
      </c>
      <c r="D16" s="32">
        <v>62.893846153846155</v>
      </c>
      <c r="E16" s="32">
        <f t="shared" si="0"/>
        <v>59.18</v>
      </c>
      <c r="F16" s="23">
        <v>63.09</v>
      </c>
      <c r="G16" s="85">
        <v>63.37</v>
      </c>
      <c r="H16" s="85">
        <v>61</v>
      </c>
      <c r="I16" s="85">
        <v>62.56</v>
      </c>
      <c r="J16" s="85">
        <v>61</v>
      </c>
      <c r="K16" s="85">
        <v>59.5</v>
      </c>
      <c r="L16" s="85">
        <v>59.18</v>
      </c>
      <c r="M16" s="85">
        <v>200</v>
      </c>
      <c r="N16" s="85">
        <v>71.150000000000006</v>
      </c>
      <c r="O16" s="85">
        <v>62.42</v>
      </c>
      <c r="P16" s="85">
        <v>62.62</v>
      </c>
      <c r="Q16" s="85">
        <v>60.44</v>
      </c>
      <c r="R16" s="85">
        <v>67.290000000000006</v>
      </c>
      <c r="S16" s="85">
        <v>68.64</v>
      </c>
      <c r="T16" s="85">
        <v>67.53</v>
      </c>
      <c r="U16" s="24">
        <v>66.25</v>
      </c>
    </row>
    <row r="17" spans="1:21" x14ac:dyDescent="0.45">
      <c r="A17" s="39">
        <f t="shared" si="1"/>
        <v>15</v>
      </c>
      <c r="B17" s="49" t="s">
        <v>153</v>
      </c>
      <c r="C17" s="36" t="s">
        <v>23</v>
      </c>
      <c r="D17" s="32">
        <v>63.043846153846161</v>
      </c>
      <c r="E17" s="32">
        <f t="shared" si="0"/>
        <v>56.51</v>
      </c>
      <c r="F17" s="23">
        <v>67.45</v>
      </c>
      <c r="G17" s="85">
        <v>60.4</v>
      </c>
      <c r="H17" s="85">
        <v>69.59</v>
      </c>
      <c r="I17" s="85">
        <v>200</v>
      </c>
      <c r="J17" s="85">
        <v>68.11</v>
      </c>
      <c r="K17" s="85">
        <v>64.260000000000005</v>
      </c>
      <c r="L17" s="85">
        <v>63.67</v>
      </c>
      <c r="M17" s="85">
        <v>59.1</v>
      </c>
      <c r="N17" s="85">
        <v>63.59</v>
      </c>
      <c r="O17" s="85">
        <v>60.49</v>
      </c>
      <c r="P17" s="85">
        <v>60.66</v>
      </c>
      <c r="Q17" s="85">
        <v>61.73</v>
      </c>
      <c r="R17" s="85">
        <v>61.95</v>
      </c>
      <c r="S17" s="85">
        <v>60.59</v>
      </c>
      <c r="T17" s="85">
        <v>74.599999999999994</v>
      </c>
      <c r="U17" s="24">
        <v>56.51</v>
      </c>
    </row>
    <row r="18" spans="1:21" x14ac:dyDescent="0.45">
      <c r="A18" s="39">
        <f t="shared" si="1"/>
        <v>16</v>
      </c>
      <c r="B18" s="49" t="s">
        <v>158</v>
      </c>
      <c r="C18" s="36" t="s">
        <v>10</v>
      </c>
      <c r="D18" s="32">
        <v>63.766923076923078</v>
      </c>
      <c r="E18" s="32">
        <f t="shared" si="0"/>
        <v>58.83</v>
      </c>
      <c r="F18" s="23">
        <v>61.15</v>
      </c>
      <c r="G18" s="85">
        <v>58.83</v>
      </c>
      <c r="H18" s="85">
        <v>200</v>
      </c>
      <c r="I18" s="85">
        <v>200</v>
      </c>
      <c r="J18" s="85">
        <v>70.84</v>
      </c>
      <c r="K18" s="85">
        <v>75.459999999999994</v>
      </c>
      <c r="L18" s="85">
        <v>64.290000000000006</v>
      </c>
      <c r="M18" s="85">
        <v>67.61</v>
      </c>
      <c r="N18" s="85">
        <v>60.25</v>
      </c>
      <c r="O18" s="85">
        <v>64.66</v>
      </c>
      <c r="P18" s="85">
        <v>64.489999999999995</v>
      </c>
      <c r="Q18" s="85">
        <v>63.83</v>
      </c>
      <c r="R18" s="85">
        <v>62.72</v>
      </c>
      <c r="S18" s="85">
        <v>64.239999999999995</v>
      </c>
      <c r="T18" s="85">
        <v>61.7</v>
      </c>
      <c r="U18" s="24">
        <v>64.36</v>
      </c>
    </row>
    <row r="19" spans="1:21" x14ac:dyDescent="0.45">
      <c r="A19" s="39">
        <f t="shared" si="1"/>
        <v>17</v>
      </c>
      <c r="B19" s="49" t="s">
        <v>160</v>
      </c>
      <c r="C19" s="36" t="s">
        <v>44</v>
      </c>
      <c r="D19" s="32">
        <v>63.799230769230768</v>
      </c>
      <c r="E19" s="32">
        <f t="shared" si="0"/>
        <v>56.42</v>
      </c>
      <c r="F19" s="23">
        <v>67.709999999999994</v>
      </c>
      <c r="G19" s="85">
        <v>62.13</v>
      </c>
      <c r="H19" s="85">
        <v>66.81</v>
      </c>
      <c r="I19" s="85">
        <v>200</v>
      </c>
      <c r="J19" s="85">
        <v>64.31</v>
      </c>
      <c r="K19" s="85">
        <v>63.6</v>
      </c>
      <c r="L19" s="85">
        <v>69.37</v>
      </c>
      <c r="M19" s="85">
        <v>64.11</v>
      </c>
      <c r="N19" s="85">
        <v>62.62</v>
      </c>
      <c r="O19" s="85">
        <v>71.010000000000005</v>
      </c>
      <c r="P19" s="85">
        <v>79.930000000000007</v>
      </c>
      <c r="Q19" s="85">
        <v>64.36</v>
      </c>
      <c r="R19" s="85">
        <v>67.5</v>
      </c>
      <c r="S19" s="85">
        <v>61.9</v>
      </c>
      <c r="T19" s="85">
        <v>58.44</v>
      </c>
      <c r="U19" s="24">
        <v>56.42</v>
      </c>
    </row>
    <row r="20" spans="1:21" x14ac:dyDescent="0.45">
      <c r="A20" s="39">
        <f t="shared" si="1"/>
        <v>18</v>
      </c>
      <c r="B20" s="49" t="s">
        <v>154</v>
      </c>
      <c r="C20" s="36" t="s">
        <v>267</v>
      </c>
      <c r="D20" s="32">
        <v>65</v>
      </c>
      <c r="E20" s="32">
        <f t="shared" si="0"/>
        <v>59.9</v>
      </c>
      <c r="F20" s="23">
        <v>69.760000000000005</v>
      </c>
      <c r="G20" s="85">
        <v>200</v>
      </c>
      <c r="H20" s="85">
        <v>67.989999999999995</v>
      </c>
      <c r="I20" s="85">
        <v>61.78</v>
      </c>
      <c r="J20" s="85">
        <v>62.01</v>
      </c>
      <c r="K20" s="85">
        <v>59.9</v>
      </c>
      <c r="L20" s="85">
        <v>60.69</v>
      </c>
      <c r="M20" s="85">
        <v>200</v>
      </c>
      <c r="N20" s="85">
        <v>69.27</v>
      </c>
      <c r="O20" s="85">
        <v>72.05</v>
      </c>
      <c r="P20" s="85">
        <v>62.21</v>
      </c>
      <c r="Q20" s="85">
        <v>62.84</v>
      </c>
      <c r="R20" s="85">
        <v>63.35</v>
      </c>
      <c r="S20" s="85">
        <v>67.75</v>
      </c>
      <c r="T20" s="85">
        <v>67.55</v>
      </c>
      <c r="U20" s="24">
        <v>70</v>
      </c>
    </row>
    <row r="21" spans="1:21" x14ac:dyDescent="0.45">
      <c r="A21" s="39">
        <f t="shared" si="1"/>
        <v>19</v>
      </c>
      <c r="B21" s="49" t="s">
        <v>73</v>
      </c>
      <c r="C21" s="36" t="s">
        <v>44</v>
      </c>
      <c r="D21" s="32">
        <v>65.850769230769231</v>
      </c>
      <c r="E21" s="32">
        <f t="shared" si="0"/>
        <v>60.19</v>
      </c>
      <c r="F21" s="23">
        <v>72.819999999999993</v>
      </c>
      <c r="G21" s="85">
        <v>62.3</v>
      </c>
      <c r="H21" s="85">
        <v>64.989999999999995</v>
      </c>
      <c r="I21" s="85">
        <v>65.400000000000006</v>
      </c>
      <c r="J21" s="85">
        <v>70.83</v>
      </c>
      <c r="K21" s="85">
        <v>65.7</v>
      </c>
      <c r="L21" s="85">
        <v>63.87</v>
      </c>
      <c r="M21" s="85">
        <v>69.739999999999995</v>
      </c>
      <c r="N21" s="85">
        <v>82.07</v>
      </c>
      <c r="O21" s="85">
        <v>60.19</v>
      </c>
      <c r="P21" s="85">
        <v>200</v>
      </c>
      <c r="Q21" s="85">
        <v>68.599999999999994</v>
      </c>
      <c r="R21" s="85">
        <v>64.92</v>
      </c>
      <c r="S21" s="85">
        <v>72.69</v>
      </c>
      <c r="T21" s="85">
        <v>62.09</v>
      </c>
      <c r="U21" s="24">
        <v>63.81</v>
      </c>
    </row>
    <row r="22" spans="1:21" x14ac:dyDescent="0.45">
      <c r="A22" s="39">
        <f t="shared" si="1"/>
        <v>20</v>
      </c>
      <c r="B22" s="49" t="s">
        <v>87</v>
      </c>
      <c r="C22" s="36" t="s">
        <v>50</v>
      </c>
      <c r="D22" s="32">
        <v>67.251538461538459</v>
      </c>
      <c r="E22" s="32">
        <f t="shared" si="0"/>
        <v>56.55</v>
      </c>
      <c r="F22" s="23">
        <v>65.989999999999995</v>
      </c>
      <c r="G22" s="85">
        <v>71.650000000000006</v>
      </c>
      <c r="H22" s="85">
        <v>70.7</v>
      </c>
      <c r="I22" s="85">
        <v>62.41</v>
      </c>
      <c r="J22" s="85">
        <v>66.09</v>
      </c>
      <c r="K22" s="85">
        <v>63.44</v>
      </c>
      <c r="L22" s="85">
        <v>76.760000000000005</v>
      </c>
      <c r="M22" s="85">
        <v>69.08</v>
      </c>
      <c r="N22" s="85">
        <v>65.650000000000006</v>
      </c>
      <c r="O22" s="85">
        <v>200</v>
      </c>
      <c r="P22" s="85">
        <v>74.010000000000005</v>
      </c>
      <c r="Q22" s="85">
        <v>56.55</v>
      </c>
      <c r="R22" s="85">
        <v>70.5</v>
      </c>
      <c r="S22" s="85">
        <v>64.2</v>
      </c>
      <c r="T22" s="85">
        <v>67.02</v>
      </c>
      <c r="U22" s="24">
        <v>200</v>
      </c>
    </row>
    <row r="23" spans="1:21" x14ac:dyDescent="0.45">
      <c r="A23" s="39">
        <f t="shared" si="1"/>
        <v>21</v>
      </c>
      <c r="B23" s="49" t="s">
        <v>155</v>
      </c>
      <c r="C23" s="36" t="s">
        <v>50</v>
      </c>
      <c r="D23" s="32">
        <v>67.860769230769236</v>
      </c>
      <c r="E23" s="32">
        <f t="shared" si="0"/>
        <v>56.7</v>
      </c>
      <c r="F23" s="23">
        <v>71.760000000000005</v>
      </c>
      <c r="G23" s="85">
        <v>200</v>
      </c>
      <c r="H23" s="85">
        <v>69.42</v>
      </c>
      <c r="I23" s="85">
        <v>200</v>
      </c>
      <c r="J23" s="85">
        <v>75.61</v>
      </c>
      <c r="K23" s="85">
        <v>81.209999999999994</v>
      </c>
      <c r="L23" s="85">
        <v>73.72</v>
      </c>
      <c r="M23" s="85">
        <v>60.26</v>
      </c>
      <c r="N23" s="85">
        <v>66.989999999999995</v>
      </c>
      <c r="O23" s="85">
        <v>56.7</v>
      </c>
      <c r="P23" s="85">
        <v>72.09</v>
      </c>
      <c r="Q23" s="85">
        <v>61.56</v>
      </c>
      <c r="R23" s="85">
        <v>65.78</v>
      </c>
      <c r="S23" s="85">
        <v>63.27</v>
      </c>
      <c r="T23" s="85">
        <v>60.26</v>
      </c>
      <c r="U23" s="24">
        <v>66.650000000000006</v>
      </c>
    </row>
    <row r="24" spans="1:21" x14ac:dyDescent="0.45">
      <c r="A24" s="39">
        <f t="shared" si="1"/>
        <v>22</v>
      </c>
      <c r="B24" s="49" t="s">
        <v>86</v>
      </c>
      <c r="C24" s="36" t="s">
        <v>50</v>
      </c>
      <c r="D24" s="32">
        <v>68.769230769230774</v>
      </c>
      <c r="E24" s="32">
        <f t="shared" si="0"/>
        <v>63.3</v>
      </c>
      <c r="F24" s="23">
        <v>71.63</v>
      </c>
      <c r="G24" s="85">
        <v>70.209999999999994</v>
      </c>
      <c r="H24" s="85">
        <v>63.3</v>
      </c>
      <c r="I24" s="85">
        <v>66.349999999999994</v>
      </c>
      <c r="J24" s="85">
        <v>200</v>
      </c>
      <c r="K24" s="85">
        <v>68.290000000000006</v>
      </c>
      <c r="L24" s="85">
        <v>70.489999999999995</v>
      </c>
      <c r="M24" s="85">
        <v>67.599999999999994</v>
      </c>
      <c r="N24" s="85">
        <v>75.959999999999994</v>
      </c>
      <c r="O24" s="85">
        <v>65.48</v>
      </c>
      <c r="P24" s="85">
        <v>200</v>
      </c>
      <c r="Q24" s="85">
        <v>66.2</v>
      </c>
      <c r="R24" s="85">
        <v>69.400000000000006</v>
      </c>
      <c r="S24" s="85">
        <v>65.16</v>
      </c>
      <c r="T24" s="85">
        <v>64.790000000000006</v>
      </c>
      <c r="U24" s="24">
        <v>66.44</v>
      </c>
    </row>
    <row r="25" spans="1:21" x14ac:dyDescent="0.45">
      <c r="A25" s="39">
        <f t="shared" si="1"/>
        <v>23</v>
      </c>
      <c r="B25" s="49" t="s">
        <v>114</v>
      </c>
      <c r="C25" s="36" t="s">
        <v>13</v>
      </c>
      <c r="D25" s="32">
        <v>71.544615384615383</v>
      </c>
      <c r="E25" s="32">
        <f t="shared" si="0"/>
        <v>65</v>
      </c>
      <c r="F25" s="23" t="s">
        <v>148</v>
      </c>
      <c r="G25" s="85">
        <v>67.430000000000007</v>
      </c>
      <c r="H25" s="85">
        <v>73</v>
      </c>
      <c r="I25" s="85">
        <v>65.14</v>
      </c>
      <c r="J25" s="85">
        <v>69.989999999999995</v>
      </c>
      <c r="K25" s="85">
        <v>74.209999999999994</v>
      </c>
      <c r="L25" s="85">
        <v>71.709999999999994</v>
      </c>
      <c r="M25" s="85">
        <v>79.47</v>
      </c>
      <c r="N25" s="85">
        <v>76.36</v>
      </c>
      <c r="O25" s="85">
        <v>73.41</v>
      </c>
      <c r="P25" s="85">
        <v>69.06</v>
      </c>
      <c r="Q25" s="85">
        <v>70.400000000000006</v>
      </c>
      <c r="R25" s="85">
        <v>65</v>
      </c>
      <c r="S25" s="85">
        <v>200</v>
      </c>
      <c r="T25" s="85">
        <v>74.510000000000005</v>
      </c>
      <c r="U25" s="24">
        <v>85.36</v>
      </c>
    </row>
    <row r="26" spans="1:21" x14ac:dyDescent="0.45">
      <c r="A26" s="39">
        <f t="shared" si="1"/>
        <v>24</v>
      </c>
      <c r="B26" s="49" t="s">
        <v>146</v>
      </c>
      <c r="C26" s="36" t="s">
        <v>13</v>
      </c>
      <c r="D26" s="32">
        <v>73.400000000000006</v>
      </c>
      <c r="E26" s="32">
        <f t="shared" si="0"/>
        <v>68.97</v>
      </c>
      <c r="F26" s="23">
        <v>200</v>
      </c>
      <c r="G26" s="85">
        <v>78.459999999999994</v>
      </c>
      <c r="H26" s="85">
        <v>70.72</v>
      </c>
      <c r="I26" s="85">
        <v>68.97</v>
      </c>
      <c r="J26" s="85">
        <v>79.569999999999993</v>
      </c>
      <c r="K26" s="85">
        <v>84.9</v>
      </c>
      <c r="L26" s="85">
        <v>72.37</v>
      </c>
      <c r="M26" s="85">
        <v>82.16</v>
      </c>
      <c r="N26" s="85">
        <v>75.430000000000007</v>
      </c>
      <c r="O26" s="85">
        <v>75.91</v>
      </c>
      <c r="P26" s="85">
        <v>70.63</v>
      </c>
      <c r="Q26" s="85">
        <v>69.61</v>
      </c>
      <c r="R26" s="85">
        <v>69.12</v>
      </c>
      <c r="S26" s="85">
        <v>69.22</v>
      </c>
      <c r="T26" s="85">
        <v>73.3</v>
      </c>
      <c r="U26" s="24">
        <v>80.09</v>
      </c>
    </row>
    <row r="27" spans="1:21" x14ac:dyDescent="0.45">
      <c r="A27" s="39">
        <f t="shared" si="1"/>
        <v>25</v>
      </c>
      <c r="B27" s="49" t="s">
        <v>162</v>
      </c>
      <c r="C27" s="36" t="s">
        <v>27</v>
      </c>
      <c r="D27" s="32">
        <v>76.557692307692307</v>
      </c>
      <c r="E27" s="32">
        <f t="shared" si="0"/>
        <v>72.06</v>
      </c>
      <c r="F27" s="23">
        <v>200</v>
      </c>
      <c r="G27" s="85">
        <v>79.37</v>
      </c>
      <c r="H27" s="85">
        <v>75.14</v>
      </c>
      <c r="I27" s="85">
        <v>200</v>
      </c>
      <c r="J27" s="85">
        <v>78.03</v>
      </c>
      <c r="K27" s="85">
        <v>77.16</v>
      </c>
      <c r="L27" s="85">
        <v>75.489999999999995</v>
      </c>
      <c r="M27" s="85">
        <v>75.209999999999994</v>
      </c>
      <c r="N27" s="85">
        <v>83.38</v>
      </c>
      <c r="O27" s="85">
        <v>75</v>
      </c>
      <c r="P27" s="85">
        <v>72.06</v>
      </c>
      <c r="Q27" s="85">
        <v>78.06</v>
      </c>
      <c r="R27" s="85">
        <v>78.3</v>
      </c>
      <c r="S27" s="85">
        <v>74.09</v>
      </c>
      <c r="T27" s="85">
        <v>73.97</v>
      </c>
      <c r="U27" s="24">
        <v>200</v>
      </c>
    </row>
    <row r="28" spans="1:21" x14ac:dyDescent="0.45">
      <c r="A28" s="39">
        <f t="shared" si="1"/>
        <v>26</v>
      </c>
      <c r="B28" s="49" t="s">
        <v>129</v>
      </c>
      <c r="C28" s="36" t="s">
        <v>52</v>
      </c>
      <c r="D28" s="32">
        <v>81.299230769230775</v>
      </c>
      <c r="E28" s="32">
        <f t="shared" si="0"/>
        <v>59.82</v>
      </c>
      <c r="F28" s="81">
        <v>200</v>
      </c>
      <c r="G28" s="82">
        <v>200</v>
      </c>
      <c r="H28" s="37">
        <v>72.37</v>
      </c>
      <c r="I28" s="37">
        <v>69.95</v>
      </c>
      <c r="J28" s="82">
        <v>200</v>
      </c>
      <c r="K28" s="37">
        <v>71.040000000000006</v>
      </c>
      <c r="L28" s="38">
        <v>71.209999999999994</v>
      </c>
      <c r="M28" s="37">
        <v>71.2</v>
      </c>
      <c r="N28" s="37">
        <v>71.83</v>
      </c>
      <c r="O28" s="37">
        <v>76.790000000000006</v>
      </c>
      <c r="P28" s="37">
        <v>77.989999999999995</v>
      </c>
      <c r="Q28" s="37">
        <v>69.989999999999995</v>
      </c>
      <c r="R28" s="37">
        <v>59.82</v>
      </c>
      <c r="S28" s="37">
        <v>200</v>
      </c>
      <c r="T28" s="37">
        <v>69.75</v>
      </c>
      <c r="U28" s="36">
        <v>65.14</v>
      </c>
    </row>
    <row r="29" spans="1:21" x14ac:dyDescent="0.45">
      <c r="A29" s="39">
        <f t="shared" si="1"/>
        <v>27</v>
      </c>
      <c r="B29" s="49" t="s">
        <v>130</v>
      </c>
      <c r="C29" s="36" t="s">
        <v>52</v>
      </c>
      <c r="D29" s="32">
        <v>81.759230769230754</v>
      </c>
      <c r="E29" s="32">
        <f t="shared" si="0"/>
        <v>60.94</v>
      </c>
      <c r="F29" s="81">
        <v>200</v>
      </c>
      <c r="G29" s="37">
        <v>74.75</v>
      </c>
      <c r="H29" s="37">
        <v>65.400000000000006</v>
      </c>
      <c r="I29" s="82">
        <v>200</v>
      </c>
      <c r="J29" s="37">
        <v>69.94</v>
      </c>
      <c r="K29" s="37">
        <v>74.33</v>
      </c>
      <c r="L29" s="38">
        <v>81.62</v>
      </c>
      <c r="M29" s="82">
        <v>200</v>
      </c>
      <c r="N29" s="37">
        <v>200</v>
      </c>
      <c r="O29" s="37">
        <v>69.760000000000005</v>
      </c>
      <c r="P29" s="37">
        <v>71.7</v>
      </c>
      <c r="Q29" s="37">
        <v>67.39</v>
      </c>
      <c r="R29" s="37">
        <v>72.19</v>
      </c>
      <c r="S29" s="37">
        <v>60.94</v>
      </c>
      <c r="T29" s="37">
        <v>73.17</v>
      </c>
      <c r="U29" s="36">
        <v>73.599999999999994</v>
      </c>
    </row>
    <row r="30" spans="1:21" x14ac:dyDescent="0.45">
      <c r="A30" s="39">
        <f t="shared" si="1"/>
        <v>28</v>
      </c>
      <c r="B30" s="49" t="s">
        <v>89</v>
      </c>
      <c r="C30" s="36" t="s">
        <v>27</v>
      </c>
      <c r="D30" s="32">
        <v>96.886153846153846</v>
      </c>
      <c r="E30" s="32">
        <f t="shared" si="0"/>
        <v>67.73</v>
      </c>
      <c r="F30" s="35">
        <v>73.66</v>
      </c>
      <c r="G30" s="37">
        <v>74.98</v>
      </c>
      <c r="H30" s="37">
        <v>73.66</v>
      </c>
      <c r="I30" s="37">
        <v>88.87</v>
      </c>
      <c r="J30" s="37">
        <v>84.53</v>
      </c>
      <c r="K30" s="37">
        <v>82.15</v>
      </c>
      <c r="L30" s="38">
        <v>95.64</v>
      </c>
      <c r="M30" s="82">
        <v>200</v>
      </c>
      <c r="N30" s="82">
        <v>200</v>
      </c>
      <c r="O30" s="82">
        <v>200</v>
      </c>
      <c r="P30" s="37">
        <v>200</v>
      </c>
      <c r="Q30" s="37">
        <v>79.66</v>
      </c>
      <c r="R30" s="37">
        <v>74.36</v>
      </c>
      <c r="S30" s="37">
        <v>200</v>
      </c>
      <c r="T30" s="37">
        <v>74.27</v>
      </c>
      <c r="U30" s="36">
        <v>67.73</v>
      </c>
    </row>
    <row r="31" spans="1:21" ht="14.65" thickBot="1" x14ac:dyDescent="0.5">
      <c r="A31" s="10">
        <v>29</v>
      </c>
      <c r="B31" s="51" t="s">
        <v>156</v>
      </c>
      <c r="C31" s="26" t="s">
        <v>27</v>
      </c>
      <c r="D31" s="42">
        <v>99.889230769230764</v>
      </c>
      <c r="E31" s="42">
        <f t="shared" si="0"/>
        <v>64.39</v>
      </c>
      <c r="F31" s="83">
        <v>200</v>
      </c>
      <c r="G31" s="40">
        <v>84.2</v>
      </c>
      <c r="H31" s="40">
        <v>66.27</v>
      </c>
      <c r="I31" s="84">
        <v>200</v>
      </c>
      <c r="J31" s="40">
        <v>93.99</v>
      </c>
      <c r="K31" s="40">
        <v>83.9</v>
      </c>
      <c r="L31" s="91">
        <v>200</v>
      </c>
      <c r="M31" s="40">
        <v>88.34</v>
      </c>
      <c r="N31" s="40">
        <v>91.92</v>
      </c>
      <c r="O31" s="40">
        <v>70.430000000000007</v>
      </c>
      <c r="P31" s="40">
        <v>200</v>
      </c>
      <c r="Q31" s="40">
        <v>86.21</v>
      </c>
      <c r="R31" s="40">
        <v>73.52</v>
      </c>
      <c r="S31" s="40">
        <v>95.39</v>
      </c>
      <c r="T31" s="40">
        <v>64.39</v>
      </c>
      <c r="U31" s="26">
        <v>200</v>
      </c>
    </row>
  </sheetData>
  <mergeCells count="1">
    <mergeCell ref="A1:U1"/>
  </mergeCells>
  <conditionalFormatting sqref="E3:E30">
    <cfRule type="top10" dxfId="38" priority="4" bottom="1" rank="1"/>
  </conditionalFormatting>
  <conditionalFormatting sqref="F3:U27">
    <cfRule type="cellIs" dxfId="37" priority="1" operator="equal">
      <formula>LARGE($F3:$Q3,2)</formula>
    </cfRule>
    <cfRule type="cellIs" dxfId="36" priority="2" operator="equal">
      <formula>LARGE($F3:$Q3,3)</formula>
    </cfRule>
    <cfRule type="cellIs" dxfId="35" priority="3" operator="equal">
      <formula>LARGE($F3:$Q3,1)</formula>
    </cfRule>
  </conditionalFormatting>
  <pageMargins left="0.7" right="0.7" top="0.75" bottom="0.75" header="0.3" footer="0.3"/>
  <pageSetup scale="48" orientation="portrait" r:id="rId1"/>
  <ignoredErrors>
    <ignoredError sqref="F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20</vt:i4>
      </vt:variant>
    </vt:vector>
  </HeadingPairs>
  <TitlesOfParts>
    <vt:vector size="20" baseType="lpstr">
      <vt:lpstr>World Champs Overview</vt:lpstr>
      <vt:lpstr>World Ranking</vt:lpstr>
      <vt:lpstr>F3E 2025</vt:lpstr>
      <vt:lpstr>F3E 2023</vt:lpstr>
      <vt:lpstr>F3E 2022</vt:lpstr>
      <vt:lpstr>F3E 2019</vt:lpstr>
      <vt:lpstr>F3E 2018</vt:lpstr>
      <vt:lpstr>F3E 2016</vt:lpstr>
      <vt:lpstr>F3E 2014</vt:lpstr>
      <vt:lpstr>F3E 2012</vt:lpstr>
      <vt:lpstr>F3E 2010</vt:lpstr>
      <vt:lpstr>F3E 2008</vt:lpstr>
      <vt:lpstr>F3E 2006</vt:lpstr>
      <vt:lpstr>F3E 2004</vt:lpstr>
      <vt:lpstr>F3E 2002</vt:lpstr>
      <vt:lpstr>F3E 2000</vt:lpstr>
      <vt:lpstr>F3E 1998</vt:lpstr>
      <vt:lpstr>F3E 1996</vt:lpstr>
      <vt:lpstr>F3E 1994</vt:lpstr>
      <vt:lpstr>WC Points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Lentjes</dc:creator>
  <cp:lastModifiedBy>Bram Lentjes</cp:lastModifiedBy>
  <cp:lastPrinted>2025-08-23T06:24:20Z</cp:lastPrinted>
  <dcterms:created xsi:type="dcterms:W3CDTF">2015-06-05T18:19:34Z</dcterms:created>
  <dcterms:modified xsi:type="dcterms:W3CDTF">2025-08-23T06:25:01Z</dcterms:modified>
</cp:coreProperties>
</file>